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mc:AlternateContent xmlns:mc="http://schemas.openxmlformats.org/markup-compatibility/2006">
    <mc:Choice Requires="x15">
      <x15ac:absPath xmlns:x15ac="http://schemas.microsoft.com/office/spreadsheetml/2010/11/ac" url="https://netorgft17152655.sharepoint.com/sites/fractal-force.com/Shared Documents/Fractal Force/MARKETING/CONTENT/WHITE PAPERS/LAUNCH/FINALS/"/>
    </mc:Choice>
  </mc:AlternateContent>
  <xr:revisionPtr revIDLastSave="1" documentId="8_{A2DEEE67-5FC0-704B-8C8A-693D51594D1E}" xr6:coauthVersionLast="47" xr6:coauthVersionMax="47" xr10:uidLastSave="{CE2A9B13-440A-1C4B-B73B-F42F009443DD}"/>
  <bookViews>
    <workbookView xWindow="0" yWindow="800" windowWidth="36000" windowHeight="22580" tabRatio="500" xr2:uid="{00000000-000D-0000-FFFF-FFFF00000000}"/>
  </bookViews>
  <sheets>
    <sheet name="Start here" sheetId="1" r:id="rId1"/>
    <sheet name="At a glance" sheetId="2" r:id="rId2"/>
    <sheet name="Projection vs reality" sheetId="3" r:id="rId3"/>
    <sheet name="COVID (ring-fenced)" sheetId="4" r:id="rId4"/>
  </sheets>
  <definedNames>
    <definedName name="_xlnm._FilterDatabase" localSheetId="2" hidden="1">'Projection vs reality'!$A$1:$W$51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P51" i="3" l="1"/>
  <c r="Q51" i="3" s="1"/>
  <c r="L51" i="3"/>
  <c r="S51" i="3" s="1"/>
  <c r="P50" i="3"/>
  <c r="Q50" i="3" s="1"/>
  <c r="L50" i="3"/>
  <c r="S50" i="3" s="1"/>
  <c r="Q49" i="3"/>
  <c r="P49" i="3"/>
  <c r="L49" i="3"/>
  <c r="S49" i="3" s="1"/>
  <c r="P48" i="3"/>
  <c r="Q48" i="3" s="1"/>
  <c r="L48" i="3"/>
  <c r="S48" i="3" s="1"/>
  <c r="S47" i="3"/>
  <c r="P47" i="3"/>
  <c r="Q47" i="3" s="1"/>
  <c r="L47" i="3"/>
  <c r="P46" i="3"/>
  <c r="L46" i="3"/>
  <c r="P45" i="3"/>
  <c r="Q45" i="3" s="1"/>
  <c r="L45" i="3"/>
  <c r="S45" i="3" s="1"/>
  <c r="S44" i="3"/>
  <c r="P44" i="3"/>
  <c r="Q44" i="3" s="1"/>
  <c r="L44" i="3"/>
  <c r="P43" i="3"/>
  <c r="Q43" i="3" s="1"/>
  <c r="L43" i="3"/>
  <c r="S43" i="3" s="1"/>
  <c r="S42" i="3"/>
  <c r="P42" i="3"/>
  <c r="Q42" i="3" s="1"/>
  <c r="L42" i="3"/>
  <c r="S41" i="3"/>
  <c r="Q41" i="3"/>
  <c r="P41" i="3"/>
  <c r="L41" i="3"/>
  <c r="P40" i="3"/>
  <c r="Q40" i="3" s="1"/>
  <c r="L40" i="3"/>
  <c r="S40" i="3" s="1"/>
  <c r="S39" i="3"/>
  <c r="P39" i="3"/>
  <c r="Q39" i="3" s="1"/>
  <c r="L39" i="3"/>
  <c r="P38" i="3"/>
  <c r="Q38" i="3" s="1"/>
  <c r="L38" i="3"/>
  <c r="S38" i="3" s="1"/>
  <c r="S37" i="3"/>
  <c r="P37" i="3"/>
  <c r="Q37" i="3" s="1"/>
  <c r="L37" i="3"/>
  <c r="S36" i="3"/>
  <c r="Q36" i="3"/>
  <c r="P36" i="3"/>
  <c r="L36" i="3"/>
  <c r="P35" i="3"/>
  <c r="Q35" i="3" s="1"/>
  <c r="L35" i="3"/>
  <c r="S35" i="3" s="1"/>
  <c r="P34" i="3"/>
  <c r="L34" i="3"/>
  <c r="S33" i="3"/>
  <c r="Q33" i="3"/>
  <c r="P33" i="3"/>
  <c r="L33" i="3"/>
  <c r="P32" i="3"/>
  <c r="Q32" i="3" s="1"/>
  <c r="L32" i="3"/>
  <c r="S32" i="3" s="1"/>
  <c r="S31" i="3"/>
  <c r="P31" i="3"/>
  <c r="Q31" i="3" s="1"/>
  <c r="L31" i="3"/>
  <c r="P30" i="3"/>
  <c r="Q30" i="3" s="1"/>
  <c r="L30" i="3"/>
  <c r="S30" i="3" s="1"/>
  <c r="S29" i="3"/>
  <c r="P29" i="3"/>
  <c r="Q29" i="3" s="1"/>
  <c r="L29" i="3"/>
  <c r="S28" i="3"/>
  <c r="Q28" i="3"/>
  <c r="P28" i="3"/>
  <c r="L28" i="3"/>
  <c r="P27" i="3"/>
  <c r="Q27" i="3" s="1"/>
  <c r="L27" i="3"/>
  <c r="S27" i="3" s="1"/>
  <c r="S26" i="3"/>
  <c r="P26" i="3"/>
  <c r="Q26" i="3" s="1"/>
  <c r="L26" i="3"/>
  <c r="P25" i="3"/>
  <c r="Q25" i="3" s="1"/>
  <c r="L25" i="3"/>
  <c r="S25" i="3" s="1"/>
  <c r="S24" i="3"/>
  <c r="P24" i="3"/>
  <c r="Q24" i="3" s="1"/>
  <c r="L24" i="3"/>
  <c r="S23" i="3"/>
  <c r="Q23" i="3"/>
  <c r="P23" i="3"/>
  <c r="L23" i="3"/>
  <c r="P22" i="3"/>
  <c r="Q22" i="3" s="1"/>
  <c r="L22" i="3"/>
  <c r="S22" i="3" s="1"/>
  <c r="S21" i="3"/>
  <c r="P21" i="3"/>
  <c r="Q21" i="3" s="1"/>
  <c r="L21" i="3"/>
  <c r="P20" i="3"/>
  <c r="Q20" i="3" s="1"/>
  <c r="L20" i="3"/>
  <c r="S20" i="3" s="1"/>
  <c r="S19" i="3"/>
  <c r="P19" i="3"/>
  <c r="Q19" i="3" s="1"/>
  <c r="L19" i="3"/>
  <c r="S18" i="3"/>
  <c r="Q18" i="3"/>
  <c r="P18" i="3"/>
  <c r="L18" i="3"/>
  <c r="P17" i="3"/>
  <c r="Q17" i="3" s="1"/>
  <c r="L17" i="3"/>
  <c r="S17" i="3" s="1"/>
  <c r="S16" i="3"/>
  <c r="P16" i="3"/>
  <c r="Q16" i="3" s="1"/>
  <c r="L16" i="3"/>
  <c r="P15" i="3"/>
  <c r="Q15" i="3" s="1"/>
  <c r="L15" i="3"/>
  <c r="S15" i="3" s="1"/>
  <c r="S14" i="3"/>
  <c r="P14" i="3"/>
  <c r="Q14" i="3" s="1"/>
  <c r="L14" i="3"/>
  <c r="S13" i="3"/>
  <c r="Q13" i="3"/>
  <c r="P13" i="3"/>
  <c r="L13" i="3"/>
  <c r="P12" i="3"/>
  <c r="Q12" i="3" s="1"/>
  <c r="L12" i="3"/>
  <c r="S12" i="3" s="1"/>
  <c r="S11" i="3"/>
  <c r="P11" i="3"/>
  <c r="Q11" i="3" s="1"/>
  <c r="L11" i="3"/>
  <c r="P10" i="3"/>
  <c r="Q10" i="3" s="1"/>
  <c r="L10" i="3"/>
  <c r="S10" i="3" s="1"/>
  <c r="S9" i="3"/>
  <c r="P9" i="3"/>
  <c r="Q9" i="3" s="1"/>
  <c r="L9" i="3"/>
  <c r="P8" i="3"/>
  <c r="L8" i="3"/>
  <c r="P7" i="3"/>
  <c r="Q7" i="3" s="1"/>
  <c r="L7" i="3"/>
  <c r="S7" i="3" s="1"/>
  <c r="S6" i="3"/>
  <c r="P6" i="3"/>
  <c r="Q6" i="3" s="1"/>
  <c r="L6" i="3"/>
  <c r="S5" i="3"/>
  <c r="Q5" i="3"/>
  <c r="P5" i="3"/>
  <c r="L5" i="3"/>
  <c r="P4" i="3"/>
  <c r="Q4" i="3" s="1"/>
  <c r="L4" i="3"/>
  <c r="S4" i="3" s="1"/>
  <c r="P3" i="3"/>
  <c r="L3" i="3"/>
  <c r="S2" i="3"/>
  <c r="Q2" i="3"/>
  <c r="P2" i="3"/>
  <c r="L2" i="3"/>
</calcChain>
</file>

<file path=xl/sharedStrings.xml><?xml version="1.0" encoding="utf-8"?>
<sst xmlns="http://schemas.openxmlformats.org/spreadsheetml/2006/main" count="597" uniqueCount="367">
  <si>
    <t>The Launch Reality Report  |  2020–2025</t>
  </si>
  <si>
    <t>Data appendix: what 50 of the most-anticipated drug launches actually delivered against forecast</t>
  </si>
  <si>
    <t>About Fractal Force</t>
  </si>
  <si>
    <t>What this workbook is</t>
  </si>
  <si>
    <t>The evidence base behind our Launch Reality Report. For 50 of the most-anticipated launches of 2020–2025, it sets the revenue analysts and companies projected before launch against what each drug has actually sold, and records, where the public record explains it, why the gap opened.</t>
  </si>
  <si>
    <t>What we found</t>
  </si>
  <si>
    <t>Most launches miss.  About a third of the launches old enough to judge missed their pre-launch forecast outright, and many that are tracking 'on track' still sit below the peak they were sold on.</t>
  </si>
  <si>
    <t>The molecule is rarely the reason.  Of the fifteen clear misses, only two failed on the science. The other thirteen came down to execution and foundations: access and reimbursement, diagnostic and infrastructure readiness, label constraints, and competitive sequencing.</t>
  </si>
  <si>
    <t>When launches miss, they miss deep.  Twenty of the forty launches with a clear pre-launch number delivered half or less of their projected peak, while a handful more than doubled theirs.</t>
  </si>
  <si>
    <t>The trajectory locks in early.  The first six months on market usually set the path for years; the slow starters rarely caught up.</t>
  </si>
  <si>
    <t>The winners share a profile.  A real unmet need, a clean route to the patient, and supply scaled fast enough to meet demand.</t>
  </si>
  <si>
    <t>How to read it</t>
  </si>
  <si>
    <t>‘At a glance’ holds the headline charts. ‘Projection vs reality’ is the full 50-launch dataset, one row per drug, with every figure sourced. ‘COVID (ring-fenced)’ keeps the four pandemic products separate, because their demand makes them atypical.</t>
  </si>
  <si>
    <t>Method and caveats</t>
  </si>
  <si>
    <t>Projections are analyst consensus or company guidance, on differing years and bases, converted to US$ at approximate FX. Each is tagged by how confidently it can be dated before launch. Regulatory dates are targets, not guarantees. Some 2025 and early-year figures are estimates or company guidance, flagged per row. These are not Fractal Force forecasts. Verify any single figure before relying on it.</t>
  </si>
  <si>
    <t>Get in touch</t>
  </si>
  <si>
    <t>Fractal Force.  Pieter Vanderbeeken and Mark Watson, Co-founders.</t>
  </si>
  <si>
    <t>Web:  fractal-force.com</t>
  </si>
  <si>
    <t>Prepared by Fractal Force, June 2026.  © Fractal Force. Shareable with attribution.</t>
  </si>
  <si>
    <t>At a glance</t>
  </si>
  <si>
    <t>Projection versus reality across 50 launches, 2020–2025</t>
  </si>
  <si>
    <t>Of the launches old enough to judge, a third missed outright</t>
  </si>
  <si>
    <t>50 launches by outcome: 13 beat their forecast, 17 are tracking in line, 15 missed, 5 (all 2024) are too early.</t>
  </si>
  <si>
    <t>Source: Fractal Force Launch Reality analysis, June 2026. Company filings and dated analyst projections.</t>
  </si>
  <si>
    <t>Plot forecast against result, and most launches sit below the line</t>
  </si>
  <si>
    <t>Projected peak vs realised peak-year sales (log scale). 29 of 40 came in below their projected peak; only 11 reached it.</t>
  </si>
  <si>
    <t>Of the fifteen clear misses, only two were the molecule itself</t>
  </si>
  <si>
    <t>Thirteen of fifteen came down to execution and foundations, not the science.</t>
  </si>
  <si>
    <t>The trajectory locks in early: fast starters pull away, slow ones stay flat</t>
  </si>
  <si>
    <t>The first six months on market usually set the path for years. The slow starters never caught up.</t>
  </si>
  <si>
    <t>Drug</t>
  </si>
  <si>
    <t>Company</t>
  </si>
  <si>
    <t>Therapeutic area</t>
  </si>
  <si>
    <t>Launch</t>
  </si>
  <si>
    <t>Maturity</t>
  </si>
  <si>
    <t>2020</t>
  </si>
  <si>
    <t>2021</t>
  </si>
  <si>
    <t>2022</t>
  </si>
  <si>
    <t>2023</t>
  </si>
  <si>
    <t>2024</t>
  </si>
  <si>
    <t>2025</t>
  </si>
  <si>
    <t>Realised cumulative ($m, first 5y)</t>
  </si>
  <si>
    <t>Yrs</t>
  </si>
  <si>
    <t>Avg projected peak ($m)</t>
  </si>
  <si>
    <t>Proj date confidence</t>
  </si>
  <si>
    <t>Realised peak yr so far ($m)</t>
  </si>
  <si>
    <t>Peak delta %</t>
  </si>
  <si>
    <t>Projected cumulative, derived ($m)</t>
  </si>
  <si>
    <t>Cumulative delta %</t>
  </si>
  <si>
    <t>Outcome</t>
  </si>
  <si>
    <t>Top pre-launch projections (who / what / when)</t>
  </si>
  <si>
    <t>Reason for the gap</t>
  </si>
  <si>
    <t>Sources</t>
  </si>
  <si>
    <t>Enhertu (trastuzumab deruxtecan)</t>
  </si>
  <si>
    <t>AstraZeneca / Daiichi Sankyo</t>
  </si>
  <si>
    <t>Oncology</t>
  </si>
  <si>
    <t>Jan 2020</t>
  </si>
  <si>
    <t>Mature (5y)</t>
  </si>
  <si>
    <t>At-launch</t>
  </si>
  <si>
    <t>Beat</t>
  </si>
  <si>
    <t>Leerink ~$2.5bn peak (at approval, Dec 2019, date uncertain); Daiichi near-term modest</t>
  </si>
  <si>
    <t>Label expansions (HER2-low, gastric) pushed it far beyond the launch indication; AZ now guides &gt;$5bn.</t>
  </si>
  <si>
    <t>AZ FY2024 results; FiercePharma</t>
  </si>
  <si>
    <t>Trodelvy (sacituzumab govitecan)</t>
  </si>
  <si>
    <t>Gilead (Immunomedics)</t>
  </si>
  <si>
    <t>Apr 2020</t>
  </si>
  <si>
    <t>None found</t>
  </si>
  <si>
    <t>On track</t>
  </si>
  <si>
    <t>No confidently dated pre-launch peak projection found</t>
  </si>
  <si>
    <t>Reached blockbuster then plateaued ~$1.3-1.4bn after a lung miss and bladder withdrawal.</t>
  </si>
  <si>
    <t>Gilead FY2020-25 results</t>
  </si>
  <si>
    <t>Tukysa (tucatinib)</t>
  </si>
  <si>
    <t>Seagen (now Pfizer)</t>
  </si>
  <si>
    <t>Missed</t>
  </si>
  <si>
    <t>Leerink ~$1.6bn peak (Apr 2020, at approval)</t>
  </si>
  <si>
    <t>Stalled ~$300-350m; never broke beyond a narrow HER2+ niche. Folded into Pfizer from Dec 2023.</t>
  </si>
  <si>
    <t>Seagen 10-K; BioPharma Dive</t>
  </si>
  <si>
    <t>Tepezza (teprotumumab)</t>
  </si>
  <si>
    <t>Horizon (now Amgen)</t>
  </si>
  <si>
    <t>Rare disease</t>
  </si>
  <si>
    <t>Pre-launch</t>
  </si>
  <si>
    <t>Horizon ~$750m peak (Jun 2019, pre-launch)</t>
  </si>
  <si>
    <t>Hit peak expectations in year one; among the best rare-disease launches on record, then flattened.</t>
  </si>
  <si>
    <t>Horizon FY2020-22 results</t>
  </si>
  <si>
    <t>Evrysdi (risdiplam)</t>
  </si>
  <si>
    <t>Roche / PTC</t>
  </si>
  <si>
    <t>Neuroscience</t>
  </si>
  <si>
    <t>Aug 2020</t>
  </si>
  <si>
    <t>SVB Leerink ~$600m worldwide peak (pre-Aug-2020)</t>
  </si>
  <si>
    <t>Oral at-home dosing took share from Spinraza and Zolgensma; ~3x the estimate. (CHF converted.)</t>
  </si>
  <si>
    <t>Roche FY2020-25 results</t>
  </si>
  <si>
    <t>Koselugo (selumetinib)</t>
  </si>
  <si>
    <t>AstraZeneca / Merck</t>
  </si>
  <si>
    <t>Cortellis consensus (Apr 2020): $224m by 2024 (named-year)</t>
  </si>
  <si>
    <t>2024 actual (~$631m) ~2.8x the 2024 forecast; higher NF1 penetration and 2025 adult label.</t>
  </si>
  <si>
    <t>BioWorld; AZ FY2024 results</t>
  </si>
  <si>
    <t>Phesgo (pertuzumab/trastuzumab SC)</t>
  </si>
  <si>
    <t>Roche</t>
  </si>
  <si>
    <t>Jun 2020</t>
  </si>
  <si>
    <t>No standalone pre-launch projection (SC reformulation)</t>
  </si>
  <si>
    <t>Over-performed modest internal expectations via IV-to-SC conversion. (CHF converted.)</t>
  </si>
  <si>
    <t>Roche FY2024-25 results</t>
  </si>
  <si>
    <t>Orgovyx (relugolix)</t>
  </si>
  <si>
    <t>Myovant / Sumitomo</t>
  </si>
  <si>
    <t>Dec 2020</t>
  </si>
  <si>
    <t>Leerink ~$50m peak pre-HERO (Aug 2019); post-HERO views to ~$2.5bn</t>
  </si>
  <si>
    <t>HERO cardiovascular-safety data transformed the case; strong launch. 2023-25 estimated.</t>
  </si>
  <si>
    <t>FiercePharma; Pfizer/Myovant</t>
  </si>
  <si>
    <t>Monjuvi (tafasitamab)</t>
  </si>
  <si>
    <t>MorphoSys / Incyte</t>
  </si>
  <si>
    <t>Jul 2020</t>
  </si>
  <si>
    <t>At/post-launch</t>
  </si>
  <si>
    <t>MorphoSys/Incyte $500-750m US peak (Sep 2020)</t>
  </si>
  <si>
    <t>Stalled ~$90m/yr; COVID-slowed launch, CAR-T and bispecific competition.</t>
  </si>
  <si>
    <t>MorphoSys/Incyte results</t>
  </si>
  <si>
    <t>Oxlumo (lumasiran)</t>
  </si>
  <si>
    <t>Alnylam</t>
  </si>
  <si>
    <t>Nov 2020</t>
  </si>
  <si>
    <t>Alnylam ~$500m peak (around approval, date uncertain)</t>
  </si>
  <si>
    <t>Steady but below ambition; constrained by the tiny ultra-rare PH1 population.</t>
  </si>
  <si>
    <t>Alnylam FY2024-25 results</t>
  </si>
  <si>
    <t>Aduhelm (aducanumab)</t>
  </si>
  <si>
    <t>Biogen / Eisai</t>
  </si>
  <si>
    <t>Jun 2021</t>
  </si>
  <si>
    <t>EvaluatePharma ~$2bn-in-2024 (Jan 2020); Jefferies $10-15bn peak; consensus ~$10bn</t>
  </si>
  <si>
    <t>Approved over the adcomm, then cut off by a CMS coverage restriction; discontinued 2024. Realised &lt;0.1% of forecast.</t>
  </si>
  <si>
    <t>BioSpace; FiercePharma</t>
  </si>
  <si>
    <t>Wegovy (semaglutide 2.4mg)</t>
  </si>
  <si>
    <t>Novo Nordisk</t>
  </si>
  <si>
    <t>Cardiometabolic &amp; Obesity</t>
  </si>
  <si>
    <t>Pre-launch consensus ~$3-4bn peak (attribution uncertain)</t>
  </si>
  <si>
    <t>Supply-constrained at launch; once capacity ramped, sales exploded and the obesity market re-rated. (DKK converted.)</t>
  </si>
  <si>
    <t>Novo FY2022-25 results</t>
  </si>
  <si>
    <t>Lumakras (sotorasib)</t>
  </si>
  <si>
    <t>Amgen</t>
  </si>
  <si>
    <t>May 2021</t>
  </si>
  <si>
    <t>~$1-2bn peak circulated at/after approval (UBS ~$1bn)</t>
  </si>
  <si>
    <t>Weak confirmatory PFS, a CRL, adagrasib competition; the first KRAS class under-delivered.</t>
  </si>
  <si>
    <t>Amgen FY2021-25 results</t>
  </si>
  <si>
    <t>Rybrevant (amivantamab)</t>
  </si>
  <si>
    <t>Johnson &amp; Johnson</t>
  </si>
  <si>
    <t>Post-launch</t>
  </si>
  <si>
    <t>J&amp;J '$5bn peak' framing is 2023-24 (post-launch)</t>
  </si>
  <si>
    <t>Narrow exon-20 niche early; frontline approvals and the SC form drove the 2024-25 inflection. Figures = Rybrevant+Lazcluze.</t>
  </si>
  <si>
    <t>J&amp;J FY2025 results</t>
  </si>
  <si>
    <t>Vyvgart (efgartigimod)</t>
  </si>
  <si>
    <t>argenx</t>
  </si>
  <si>
    <t>Immunology &amp; Inflammation</t>
  </si>
  <si>
    <t>Dec 2021</t>
  </si>
  <si>
    <t>EvaluatePharma consensus ~$3bn by 2026 (2021, named-year)</t>
  </si>
  <si>
    <t>Reached the ~$3bn-by-2026 consensus a year early; rapid FcRn adoption, SC syringe, CIDP expansion.</t>
  </si>
  <si>
    <t>argenx FY2022-25 results</t>
  </si>
  <si>
    <t>Tezspire (tezepelumab)</t>
  </si>
  <si>
    <t>Amgen / AstraZeneca</t>
  </si>
  <si>
    <t>Respiratory</t>
  </si>
  <si>
    <t>Jefferies ~$1.5bn peak; Barclays ~$2.0bn peak (Nov 2020)</t>
  </si>
  <si>
    <t>Differentiated TSLP mechanism usable without biomarker limits; tracking through the $1.5-2bn range.</t>
  </si>
  <si>
    <t>Amgen FY2022-25 results</t>
  </si>
  <si>
    <t>Leqvio (inclisiran)</t>
  </si>
  <si>
    <t>Novartis</t>
  </si>
  <si>
    <t>Cardiovascular</t>
  </si>
  <si>
    <t>Novartis '&gt;$2bn' peak; Evercore ~$2.2bn (Dec 2020)</t>
  </si>
  <si>
    <t>Slow early ramp: a buy-and-bill workflow cardiologists weren't set up to run; now accelerating.</t>
  </si>
  <si>
    <t>Novartis FY2022-25 results</t>
  </si>
  <si>
    <t>Saphnelo (anifrolumab)</t>
  </si>
  <si>
    <t>AstraZeneca</t>
  </si>
  <si>
    <t>Aug 2021</t>
  </si>
  <si>
    <t>Evaluate $488m-in-2026; BofA $1.2bn peak; AZ '&gt;$1bn'</t>
  </si>
  <si>
    <t>Near the $488m 2026 consensus two years early; leadership in IV SLE.</t>
  </si>
  <si>
    <t>AZ FY2022-24 results</t>
  </si>
  <si>
    <t>Welireg (belzutifan)</t>
  </si>
  <si>
    <t>Merck</t>
  </si>
  <si>
    <t>Bernstein ~$1.0-1.5bn peak (around Aug-2021 approval)</t>
  </si>
  <si>
    <t>Ahead of early modest forecasts and climbing; the Dec-2023 RCC expansion roughly doubled sales.</t>
  </si>
  <si>
    <t>Merck FY2022-25 results</t>
  </si>
  <si>
    <t>Qulipta (atogepant)</t>
  </si>
  <si>
    <t>AbbVie</t>
  </si>
  <si>
    <t>Sep 2021</t>
  </si>
  <si>
    <t>SVB Leerink ~$1.2bn-in-2030 (Aug 2021); Piper $1bn-by-2025</t>
  </si>
  <si>
    <t>Crossed $1bn in 2025 as Piper predicted; chronic-migraine expansion helped. 2022-23 estimated.</t>
  </si>
  <si>
    <t>AbbVie FY2024-25 results</t>
  </si>
  <si>
    <t>Scemblix (asciminib)</t>
  </si>
  <si>
    <t>Oct 2021</t>
  </si>
  <si>
    <t>Novartis 'multi-billion / &gt;$1bn' peak (2021)</t>
  </si>
  <si>
    <t>First-line accelerated approval (Oct 2024) drove a ~6x jump and a &gt;$1bn 2025.</t>
  </si>
  <si>
    <t>Jemperli (dostarlimab)</t>
  </si>
  <si>
    <t>GSK</t>
  </si>
  <si>
    <t>Apr 2021</t>
  </si>
  <si>
    <t>GSK GBP1-2bn peak (Jun 2021, ~2 months after launch)</t>
  </si>
  <si>
    <t>Frontline endometrial (2023) and EU all-comers (2025) drove +84%, heading to the upper end. (GBP converted.)</t>
  </si>
  <si>
    <t>GSK FY2023-25 results</t>
  </si>
  <si>
    <t>Kerendia (finerenone)</t>
  </si>
  <si>
    <t>Bayer</t>
  </si>
  <si>
    <t>Jul 2021</t>
  </si>
  <si>
    <t>Bayer ~EUR1bn peak (around 2021 launch); later raised to EUR3bn</t>
  </si>
  <si>
    <t>Strong US CV launch; heart-failure expansion in 2025; nearing blockbuster. (EUR converted.)</t>
  </si>
  <si>
    <t>Bayer FY2022-25 results</t>
  </si>
  <si>
    <t>Mounjaro (tirzepatide)</t>
  </si>
  <si>
    <t>Eli Lilly</t>
  </si>
  <si>
    <t>May 2022</t>
  </si>
  <si>
    <t>Developing (3-4y)</t>
  </si>
  <si>
    <t>EvaluateVantage $4.9bn peak (Feb 2022), 2nd-largest 2022 launch</t>
  </si>
  <si>
    <t>Massively exceeded every pre-launch forecast (diabetes brand alone); obesity excluded from diabetes-only models.</t>
  </si>
  <si>
    <t>Lilly FY2022-25 results</t>
  </si>
  <si>
    <t>Camzyos (mavacamten)</t>
  </si>
  <si>
    <t>Bristol Myers Squibb</t>
  </si>
  <si>
    <t>Apr 2022</t>
  </si>
  <si>
    <t>BMS ~$4bn peak (JPM Jan 2022); Cantor ~$2bn</t>
  </si>
  <si>
    <t>Crossed $1bn in 2025 but behind the $4bn thesis; the non-obstructive HCM Ph3 failed (2025).</t>
  </si>
  <si>
    <t>BMS FY2022-25 results</t>
  </si>
  <si>
    <t>Carvykti (cilta-cel)</t>
  </si>
  <si>
    <t>J&amp;J / Legend Biotech</t>
  </si>
  <si>
    <t>Feb 2022</t>
  </si>
  <si>
    <t>J&amp;J/Legend '&gt;$5bn' peak (at approval); Evaluate $1.7bn-in-2026</t>
  </si>
  <si>
    <t>Already above the Evaluate 2026 mark; supply-constrained early, capacity expansion drove 2024-25.</t>
  </si>
  <si>
    <t>Legend/J&amp;J FY2024-25 results</t>
  </si>
  <si>
    <t>Pluvicto (Lu-177 vipivotide)</t>
  </si>
  <si>
    <t>Mar 2022</t>
  </si>
  <si>
    <t>~$2bn+ peak expectation at approval (Mar 2022)</t>
  </si>
  <si>
    <t>Hit the ~$2bn expectation by 2025; supply constraints throttled 2022-23 then resolved.</t>
  </si>
  <si>
    <t>Novartis FY2023-25 results</t>
  </si>
  <si>
    <t>Tecvayli (teclistamab)</t>
  </si>
  <si>
    <t>Oct 2022</t>
  </si>
  <si>
    <t>SVB '&gt;$2bn' peak (at Oct-2022 approval)</t>
  </si>
  <si>
    <t>Stalled ~$0.67bn; cannibalised within J&amp;J's own myeloma franchise and broader competition.</t>
  </si>
  <si>
    <t>J&amp;J FY2023-25 results</t>
  </si>
  <si>
    <t>Sotyktu (deucravacitinib)</t>
  </si>
  <si>
    <t>Sep 2022</t>
  </si>
  <si>
    <t>BMS ~$4bn peak (JPM Jan 2022); GlobalData $2.9bn-by-2029</t>
  </si>
  <si>
    <t>~$291m in 2025, an order of magnitude below thesis: payer step-edits and prescriber safety perception.</t>
  </si>
  <si>
    <t>BMS FY2024-25 results</t>
  </si>
  <si>
    <t>Krazati (adagrasib)</t>
  </si>
  <si>
    <t>Mirati / Bristol Myers Squibb</t>
  </si>
  <si>
    <t>Dec 2022</t>
  </si>
  <si>
    <t>J.P. Morgan peak $1.7bn cut to $1.3bn (Nov 2022, pre-approval)</t>
  </si>
  <si>
    <t>Second KRAS G12C into a smaller, competitive niche. A 2024-to-2025 reporting-basis change is not a real decline.</t>
  </si>
  <si>
    <t>BMS/Mirati FY2024-25 results</t>
  </si>
  <si>
    <t>Relyvrio (AMX0035)</t>
  </si>
  <si>
    <t>Amylyx</t>
  </si>
  <si>
    <t>Richest forecasts post-date approval; ~$500m named-year</t>
  </si>
  <si>
    <t>Confirmatory Ph3 failed (Mar 2024); voluntary market withdrawal (Apr 2024).</t>
  </si>
  <si>
    <t>Amylyx results</t>
  </si>
  <si>
    <t>Cibinqo (abrocitinib)</t>
  </si>
  <si>
    <t>Pfizer</t>
  </si>
  <si>
    <t>Jan 2022</t>
  </si>
  <si>
    <t>Pfizer ~$3bn peak (2020); SVB Leerink ~$2bn by 2027</t>
  </si>
  <si>
    <t>~$284m in 2025, a tenth of the $3bn ambition; the JAK-class boxed warning restricted it to second line.</t>
  </si>
  <si>
    <t>Pfizer FY2022-25 results</t>
  </si>
  <si>
    <t>Elahere (mirvetuximab soravtansine)</t>
  </si>
  <si>
    <t>ImmunoGen / AbbVie</t>
  </si>
  <si>
    <t>Nov 2022</t>
  </si>
  <si>
    <t>GlobalData figures are 2023 (post-approval)</t>
  </si>
  <si>
    <t>Converted to full approval on the MIRASOL win plus EU approval; validated AbbVie's $10.1bn buy.</t>
  </si>
  <si>
    <t>ImmunoGen/AbbVie FY2023-25 results</t>
  </si>
  <si>
    <t>Amvuttra (vutrisiran)</t>
  </si>
  <si>
    <t>Jun 2022</t>
  </si>
  <si>
    <t>Stifel '$3-5bn plausible if cardiomyopathy' (Jun 2022)</t>
  </si>
  <si>
    <t>The cardiomyopathy win and ATTR-CM approval (2025) unlocked a ~10x larger market, as the upside thesis predicted.</t>
  </si>
  <si>
    <t>Alnylam FY2022-25 results</t>
  </si>
  <si>
    <t>Quviviq (daridorexant)</t>
  </si>
  <si>
    <t>Idorsia</t>
  </si>
  <si>
    <t>Idorsia targeted CHF1bn group revenue by 2025 (Feb 2022)</t>
  </si>
  <si>
    <t>Far below ambition; capital-constrained launch and payer friction vs cheap generics and incumbents. (CHF converted.)</t>
  </si>
  <si>
    <t>Idorsia FY2022-25 results</t>
  </si>
  <si>
    <t>Leqembi (lecanemab)</t>
  </si>
  <si>
    <t>Eisai / Biogen</t>
  </si>
  <si>
    <t>Jan 2023</t>
  </si>
  <si>
    <t>J.P. Morgan $6-10bn peak; Goldman ~$14bn (Nov 2022)</t>
  </si>
  <si>
    <t>Low hundreds of millions 2+ years in: diagnostic and infrastructure bottleneck and slow CMS coverage. (Global in-market.)</t>
  </si>
  <si>
    <t>Biogen/Eisai FY2023-25</t>
  </si>
  <si>
    <t>Veozah (fezolinetant)</t>
  </si>
  <si>
    <t>Astellas</t>
  </si>
  <si>
    <t>Women's Health</t>
  </si>
  <si>
    <t>May 2023</t>
  </si>
  <si>
    <t>Astellas peak guidance JPY300-500bn (~$2.2-3.4bn); later halved</t>
  </si>
  <si>
    <t>Far below the peak range: slow payer coverage, physician hesitancy. (Fiscal-year, JPY converted.)</t>
  </si>
  <si>
    <t>Astellas FY2023-25 results</t>
  </si>
  <si>
    <t>Zurzuvae (zuranolone)</t>
  </si>
  <si>
    <t>Sage / Biogen</t>
  </si>
  <si>
    <t>Aug 2023</t>
  </si>
  <si>
    <t>Jefferies &gt;$1bn with MDD; PPD-alone $300-500m (Aug 2023)</t>
  </si>
  <si>
    <t>The FDA approved PPD only and rejected the larger MDD indication that the forecast was built on.</t>
  </si>
  <si>
    <t>Biogen/Sage FY2024-25 results</t>
  </si>
  <si>
    <t>Arexvy (RSV vaccine)</t>
  </si>
  <si>
    <t>Infectious Disease &amp; Vaccines</t>
  </si>
  <si>
    <t>GSK &gt;GBP3bn peak (~$3.8bn); GlobalData ~$2.5bn by 2029</t>
  </si>
  <si>
    <t>2023 smashed the launch-year forecast, then the Jun-2024 ACIP narrowing cut sales -51%. (GBP converted.)</t>
  </si>
  <si>
    <t>Beyfortus (nirsevimab)</t>
  </si>
  <si>
    <t>Sanofi / AstraZeneca</t>
  </si>
  <si>
    <t>Jul 2023</t>
  </si>
  <si>
    <t>Jefferies $3bn peak; Evaluate ~$700m-2026; Airfinity ~$1.1bn</t>
  </si>
  <si>
    <t>Blew past the cautious views to EUR1.7bn in its first full year; broad recommendation, tripled capacity. (EUR converted.)</t>
  </si>
  <si>
    <t>Sanofi FY2023-25 results</t>
  </si>
  <si>
    <t>Elrexfio (elranatamab)</t>
  </si>
  <si>
    <t>GlobalData ~$542m by 2030 (pre-approval)</t>
  </si>
  <si>
    <t>Tracking toward the ~$542m view; crowded BCMA-bispecific class behind Tecvayli and Talvey.</t>
  </si>
  <si>
    <t>Pfizer FY2023-25 results</t>
  </si>
  <si>
    <t>Epkinly (epcoritamab)</t>
  </si>
  <si>
    <t>AbbVie / Genmab</t>
  </si>
  <si>
    <t>SVB ~$3bn US peak (Feb 2023); GlobalData &gt;$1.9bn by 2029</t>
  </si>
  <si>
    <t>First-to-market SC bispecific in DLBCL plus follicular expansion; on-thesis, below the $3bn peak this early.</t>
  </si>
  <si>
    <t>Genmab/AbbVie FY2024-25 results</t>
  </si>
  <si>
    <t>Talvey (talquetamab)</t>
  </si>
  <si>
    <t>~$1bn-2027 consensus implied (J&amp;J says it can double that)</t>
  </si>
  <si>
    <t>Ramping +61%; J&amp;J targets a &gt;$5bn myeloma bispecific franchise with Tecvayli.</t>
  </si>
  <si>
    <t>J&amp;J FY2024-25 results</t>
  </si>
  <si>
    <t>Columvi (glofitamab)</t>
  </si>
  <si>
    <t>Jun 2023</t>
  </si>
  <si>
    <t>Jefferies '$2bn+' peak; Roche ~$2bn with Lunsumio</t>
  </si>
  <si>
    <t>A 2025 US CRL and OS questions on the 2L filing were a setback; trails Epkinly. (CHF converted; 2025 est.)</t>
  </si>
  <si>
    <t>Jaypirca (pirtobrutinib)</t>
  </si>
  <si>
    <t>GlobalData $1.6bn-2029 dates to Jan 2024 (post-launch)</t>
  </si>
  <si>
    <t>Rapid ramp; positioned as a future BTK leader; the 1L CLL Ph3 win (Dec 2025) is the catalyst. 2025 est.</t>
  </si>
  <si>
    <t>Lilly FY2023-25 results</t>
  </si>
  <si>
    <t>Casgevy (exa-cel)</t>
  </si>
  <si>
    <t>Vertex / CRISPR</t>
  </si>
  <si>
    <t>Dec 2023</t>
  </si>
  <si>
    <t>Too early</t>
  </si>
  <si>
    <t>Bloomberg consensus &gt;$2.2bn peak 2030+ (Nov 2023)</t>
  </si>
  <si>
    <t>Slow gene-therapy ramp exactly as consensus modelled: a long, complex patient journey. Accelerating into 2025.</t>
  </si>
  <si>
    <t>Vertex/CRISPR FY2024-25 results</t>
  </si>
  <si>
    <t>Rezdiffra (resmetirom)</t>
  </si>
  <si>
    <t>Madrigal</t>
  </si>
  <si>
    <t>Hepatology</t>
  </si>
  <si>
    <t>Mar 2024</t>
  </si>
  <si>
    <t>Early (&lt;=2y)</t>
  </si>
  <si>
    <t>Leerink $3.5bn-2030; Jefferies ~$3.4bn peak; Evercore $2.6bn-2030</t>
  </si>
  <si>
    <t>First-in-class MASH launch; beat Street estimates four quarters running and reached ~$1bn in its first full year.</t>
  </si>
  <si>
    <t>Madrigal FY2024-25 results</t>
  </si>
  <si>
    <t>Cobenfy (xanomeline-trospium)</t>
  </si>
  <si>
    <t>Sep 2024</t>
  </si>
  <si>
    <t>William Blair ~$2bn-2030; BMO $2.4bn; Cantor $1bn-2026</t>
  </si>
  <si>
    <t>Below the steep pre-launch ramps: ingrained antipsychotic prescribing and an adjunctive-schizophrenia setback (2025).</t>
  </si>
  <si>
    <t>Kisunla (donanemab)</t>
  </si>
  <si>
    <t>Jul 2024</t>
  </si>
  <si>
    <t>BMO $7.1bn peak; Visible Alpha $5.4bn-2032; Jefferies ~$5bn</t>
  </si>
  <si>
    <t>Class-wide slow anti-amyloid ramp: complex diagnostic and infusion infrastructure. 2025 estimated.</t>
  </si>
  <si>
    <t>Lilly FY2024-25 results</t>
  </si>
  <si>
    <t>Winrevair (sotatercept)</t>
  </si>
  <si>
    <t>J.P. Morgan $3-4bn peak; FactSet $3.9bn-by-2029</t>
  </si>
  <si>
    <t>Early out-performer: ~$1.4bn in its first full year on strong STELLAR data and a first-in-class mechanism.</t>
  </si>
  <si>
    <t>Merck FY2024-25 results</t>
  </si>
  <si>
    <t>COVID / pandemic products, shown separately</t>
  </si>
  <si>
    <t>Pandemic demand makes their projection-vs-reality arc atypical, so they sit outside the main 50.</t>
  </si>
  <si>
    <t>Category</t>
  </si>
  <si>
    <t>Early projections</t>
  </si>
  <si>
    <t>The arc</t>
  </si>
  <si>
    <t>Comirnaty (BNT162b2)</t>
  </si>
  <si>
    <t>Pfizer / BioNTech</t>
  </si>
  <si>
    <t>COVID vaccine</t>
  </si>
  <si>
    <t>Leerink $4.6bn-2021 (Nov 2020, pre-EUA); GlobalData $24.8bn-2021</t>
  </si>
  <si>
    <t>Pre-EUA forecasts undershot ~8x; pandemic surge to ~$38bn (2022) then commercial-transition collapse.</t>
  </si>
  <si>
    <t>Spikevax (mRNA-1273)</t>
  </si>
  <si>
    <t>Moderna</t>
  </si>
  <si>
    <t>Brookline ~$61bn cumulative 2021-2024 (Dec 2020, pre-EUA)</t>
  </si>
  <si>
    <t>Actual 2021-24 (~$45.8bn) below the projection; pandemic surge then collapse.</t>
  </si>
  <si>
    <t>Paxlovid (nirmatrelvir/ritonavir)</t>
  </si>
  <si>
    <t>COVID antiviral</t>
  </si>
  <si>
    <t>Pfizer ~$22bn-2022; GlobalData &gt;$30bn-2022</t>
  </si>
  <si>
    <t>2022 (~$18.9bn) below forecasts; 2023-24 distorted by non-cash reversals and a write-off.</t>
  </si>
  <si>
    <t>Veklury (remdesivir)</t>
  </si>
  <si>
    <t>Gilead</t>
  </si>
  <si>
    <t>Limited dated pre-EUA forecasts; Gilead guided a blockbuster 2021</t>
  </si>
  <si>
    <t>Tracks COVID hospitalisation rates: 2021 peak then steady decline.</t>
  </si>
  <si>
    <t>LinkedIn: https://www.linkedin.com/in/pietervanderbeeken/</t>
  </si>
  <si>
    <t>Email:  info@fractal-force.com</t>
  </si>
  <si>
    <t>Fractal Force is a life sciences consultancy focused on one thing: the commercial and medical foundations that decide whether HCP engagement actually works. We help companies move from a brand-centric model to a customer-first one across five connected areas: data and analytics, segmentation, engagement journeys, operating models and impact measurement. We make sure that omnichannel, CX, AI and other investments already in place deliver ROI.
We work with the commercial, medical, digital and brand leaders at mid-to-large pharma, biotech and medtech companies.
We deploy a global, plug-and-play network of experts and tech partners that spans strategy through implementation. Unlike traditional consultancies and agencies, our model makes us remarkably lean, enabling us to be adaptable, fast, competitively priced, and efficient. Senior people only. No bench to keep busy, no juniors on your budget, no house method bent to your problem. We architect the strategy and stay to build it. That's the last mile the big firms skip and the implementation shops can't reach.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</si>
</sst>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charset val="1"/>
    </font>
    <font>
      <b/>
      <sz val="20"/>
      <color rgb="FFFFFFFF"/>
      <name val="Arial"/>
      <family val="2"/>
    </font>
    <font>
      <sz val="11"/>
      <color rgb="FFBFFF1F"/>
      <name val="Arial"/>
      <family val="2"/>
    </font>
    <font>
      <b/>
      <sz val="13"/>
      <color rgb="FF181B62"/>
      <name val="Arial"/>
      <family val="2"/>
    </font>
    <font>
      <sz val="10.5"/>
      <color rgb="FF1E1B22"/>
      <name val="Arial"/>
      <family val="2"/>
    </font>
    <font>
      <b/>
      <sz val="10.5"/>
      <color rgb="FF1E1B22"/>
      <name val="Arial"/>
      <family val="2"/>
    </font>
    <font>
      <sz val="10.5"/>
      <color rgb="FF828084"/>
      <name val="Arial"/>
      <family val="2"/>
    </font>
    <font>
      <sz val="8"/>
      <color rgb="FF828084"/>
      <name val="Arial"/>
      <family val="2"/>
    </font>
    <font>
      <b/>
      <sz val="16"/>
      <color rgb="FFFFFFFF"/>
      <name val="Arial"/>
      <family val="2"/>
    </font>
    <font>
      <sz val="10"/>
      <color rgb="FFBFFF1F"/>
      <name val="Arial"/>
      <family val="2"/>
    </font>
    <font>
      <b/>
      <sz val="12"/>
      <color rgb="FF181B62"/>
      <name val="Arial"/>
      <family val="2"/>
    </font>
    <font>
      <b/>
      <sz val="9"/>
      <color rgb="FFFFFFFF"/>
      <name val="Arial"/>
      <family val="2"/>
    </font>
    <font>
      <sz val="8"/>
      <color rgb="FF1E1B22"/>
      <name val="Arial"/>
      <family val="2"/>
    </font>
    <font>
      <b/>
      <sz val="8"/>
      <name val="Arial"/>
      <family val="2"/>
    </font>
    <font>
      <b/>
      <sz val="13"/>
      <color rgb="FFFFFFFF"/>
      <name val="Arial"/>
      <family val="2"/>
    </font>
    <font>
      <sz val="10"/>
      <color rgb="FF828084"/>
      <name val="Arial"/>
      <family val="2"/>
    </font>
  </fonts>
  <fills count="9">
    <fill>
      <patternFill patternType="none"/>
    </fill>
    <fill>
      <patternFill patternType="gray125"/>
    </fill>
    <fill>
      <patternFill patternType="solid">
        <fgColor rgb="FF181B62"/>
        <bgColor rgb="FF1E1B22"/>
      </patternFill>
    </fill>
    <fill>
      <patternFill patternType="solid">
        <fgColor rgb="FFF8FAFF"/>
        <bgColor rgb="FFFFFFFF"/>
      </patternFill>
    </fill>
    <fill>
      <patternFill patternType="solid">
        <fgColor rgb="FFD9FF79"/>
        <bgColor rgb="FFCCFFCC"/>
      </patternFill>
    </fill>
    <fill>
      <patternFill patternType="solid">
        <fgColor rgb="FFFFFFFF"/>
        <bgColor rgb="FFF8FAFF"/>
      </patternFill>
    </fill>
    <fill>
      <patternFill patternType="solid">
        <fgColor rgb="FFCCDBFD"/>
        <bgColor rgb="FFD1D1E0"/>
      </patternFill>
    </fill>
    <fill>
      <patternFill patternType="solid">
        <fgColor rgb="FFFFCEF5"/>
        <bgColor rgb="FFE6E6E6"/>
      </patternFill>
    </fill>
    <fill>
      <patternFill patternType="solid">
        <fgColor rgb="FFE6E6E6"/>
        <bgColor rgb="FFCCDBFD"/>
      </patternFill>
    </fill>
  </fills>
  <borders count="2">
    <border>
      <left/>
      <right/>
      <top/>
      <bottom/>
      <diagonal/>
    </border>
    <border>
      <left style="thin">
        <color rgb="FFD1D1E0"/>
      </left>
      <right style="thin">
        <color rgb="FFD1D1E0"/>
      </right>
      <top style="thin">
        <color rgb="FFD1D1E0"/>
      </top>
      <bottom style="thin">
        <color rgb="FFD1D1E0"/>
      </bottom>
      <diagonal/>
    </border>
  </borders>
  <cellStyleXfs count="1">
    <xf numFmtId="0" fontId="0" fillId="0" borderId="0"/>
  </cellStyleXfs>
  <cellXfs count="29">
    <xf numFmtId="0" fontId="0" fillId="0" borderId="0" xfId="0"/>
    <xf numFmtId="0" fontId="0" fillId="2" borderId="0" xfId="0" applyFill="1"/>
    <xf numFmtId="0" fontId="8" fillId="2" borderId="0" xfId="0" applyFont="1" applyFill="1" applyAlignment="1">
      <alignment horizontal="left" vertical="top"/>
    </xf>
    <xf numFmtId="0" fontId="9" fillId="2" borderId="0" xfId="0" applyFont="1" applyFill="1" applyAlignment="1">
      <alignment horizontal="left" vertical="top"/>
    </xf>
    <xf numFmtId="0" fontId="11" fillId="2" borderId="1" xfId="0" applyFont="1" applyFill="1" applyBorder="1" applyAlignment="1">
      <alignment vertical="center" wrapText="1"/>
    </xf>
    <xf numFmtId="0" fontId="12" fillId="3" borderId="1" xfId="0" applyFont="1" applyFill="1" applyBorder="1" applyAlignment="1">
      <alignment vertical="top" wrapText="1"/>
    </xf>
    <xf numFmtId="164" fontId="12" fillId="3" borderId="1" xfId="0" applyNumberFormat="1" applyFont="1" applyFill="1" applyBorder="1" applyAlignment="1">
      <alignment horizontal="right" vertical="top"/>
    </xf>
    <xf numFmtId="3" fontId="12" fillId="3" borderId="1" xfId="0" applyNumberFormat="1" applyFont="1" applyFill="1" applyBorder="1" applyAlignment="1">
      <alignment horizontal="right" vertical="top"/>
    </xf>
    <xf numFmtId="0" fontId="12" fillId="3" borderId="1" xfId="0" applyFont="1" applyFill="1" applyBorder="1" applyAlignment="1">
      <alignment horizontal="center" vertical="top"/>
    </xf>
    <xf numFmtId="165" fontId="12" fillId="3" borderId="1" xfId="0" applyNumberFormat="1" applyFont="1" applyFill="1" applyBorder="1" applyAlignment="1">
      <alignment horizontal="right" vertical="top"/>
    </xf>
    <xf numFmtId="0" fontId="13" fillId="4" borderId="1" xfId="0" applyFont="1" applyFill="1" applyBorder="1" applyAlignment="1">
      <alignment horizontal="center" vertical="top"/>
    </xf>
    <xf numFmtId="0" fontId="12" fillId="5" borderId="1" xfId="0" applyFont="1" applyFill="1" applyBorder="1" applyAlignment="1">
      <alignment vertical="top" wrapText="1"/>
    </xf>
    <xf numFmtId="164" fontId="12" fillId="5" borderId="1" xfId="0" applyNumberFormat="1" applyFont="1" applyFill="1" applyBorder="1" applyAlignment="1">
      <alignment horizontal="right" vertical="top"/>
    </xf>
    <xf numFmtId="3" fontId="12" fillId="5" borderId="1" xfId="0" applyNumberFormat="1" applyFont="1" applyFill="1" applyBorder="1" applyAlignment="1">
      <alignment horizontal="right" vertical="top"/>
    </xf>
    <xf numFmtId="0" fontId="12" fillId="5" borderId="1" xfId="0" applyFont="1" applyFill="1" applyBorder="1" applyAlignment="1">
      <alignment horizontal="center" vertical="top"/>
    </xf>
    <xf numFmtId="165" fontId="12" fillId="5" borderId="1" xfId="0" applyNumberFormat="1" applyFont="1" applyFill="1" applyBorder="1" applyAlignment="1">
      <alignment horizontal="right" vertical="top"/>
    </xf>
    <xf numFmtId="0" fontId="13" fillId="6" borderId="1" xfId="0" applyFont="1" applyFill="1" applyBorder="1" applyAlignment="1">
      <alignment horizontal="center" vertical="top"/>
    </xf>
    <xf numFmtId="0" fontId="13" fillId="7" borderId="1" xfId="0" applyFont="1" applyFill="1" applyBorder="1" applyAlignment="1">
      <alignment horizontal="center" vertical="top"/>
    </xf>
    <xf numFmtId="0" fontId="13" fillId="8" borderId="1" xfId="0" applyFont="1" applyFill="1" applyBorder="1" applyAlignment="1">
      <alignment horizontal="center" vertical="top"/>
    </xf>
    <xf numFmtId="0" fontId="14" fillId="2" borderId="0" xfId="0" applyFont="1" applyFill="1" applyAlignment="1">
      <alignment horizontal="left" vertical="top"/>
    </xf>
    <xf numFmtId="0" fontId="15" fillId="0" borderId="0" xfId="0" applyFont="1" applyAlignment="1">
      <alignment horizontal="left" vertical="top"/>
    </xf>
    <xf numFmtId="0" fontId="6" fillId="0" borderId="0" xfId="0" applyFont="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3" fillId="3" borderId="0" xfId="0" applyFont="1" applyFill="1" applyAlignment="1">
      <alignment horizontal="left" vertical="top" wrapText="1"/>
    </xf>
    <xf numFmtId="0" fontId="5" fillId="0" borderId="0" xfId="0" applyFont="1" applyAlignment="1">
      <alignment horizontal="left" vertical="top" wrapText="1"/>
    </xf>
    <xf numFmtId="0" fontId="1" fillId="2" borderId="0" xfId="0" applyFont="1" applyFill="1" applyAlignment="1">
      <alignment horizontal="left" vertical="top"/>
    </xf>
    <xf numFmtId="0" fontId="2" fillId="2" borderId="0" xfId="0" applyFont="1" applyFill="1" applyAlignment="1">
      <alignment horizontal="left" vertical="top"/>
    </xf>
    <xf numFmtId="0" fontId="10" fillId="0" borderId="0" xfId="0" applyFont="1" applyAlignment="1">
      <alignment horizontal="left"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BFFF1F"/>
      <rgbColor rgb="FFFF00FF"/>
      <rgbColor rgb="FF00FFFF"/>
      <rgbColor rgb="FF800000"/>
      <rgbColor rgb="FF008000"/>
      <rgbColor rgb="FF000080"/>
      <rgbColor rgb="FF808000"/>
      <rgbColor rgb="FF800080"/>
      <rgbColor rgb="FF008080"/>
      <rgbColor rgb="FFC0C0C0"/>
      <rgbColor rgb="FF828084"/>
      <rgbColor rgb="FF9999FF"/>
      <rgbColor rgb="FF993366"/>
      <rgbColor rgb="FFF8FAFF"/>
      <rgbColor rgb="FFE6E6E6"/>
      <rgbColor rgb="FF660066"/>
      <rgbColor rgb="FFFF8080"/>
      <rgbColor rgb="FF0066CC"/>
      <rgbColor rgb="FFD1D1E0"/>
      <rgbColor rgb="FF000080"/>
      <rgbColor rgb="FFFF00FF"/>
      <rgbColor rgb="FFFFFF00"/>
      <rgbColor rgb="FF00FFFF"/>
      <rgbColor rgb="FF800080"/>
      <rgbColor rgb="FF800000"/>
      <rgbColor rgb="FF008080"/>
      <rgbColor rgb="FF0000FF"/>
      <rgbColor rgb="FF00CCFF"/>
      <rgbColor rgb="FFCCDBFD"/>
      <rgbColor rgb="FFCCFFCC"/>
      <rgbColor rgb="FFD9FF79"/>
      <rgbColor rgb="FF99CCFF"/>
      <rgbColor rgb="FFFF99CC"/>
      <rgbColor rgb="FFCC99FF"/>
      <rgbColor rgb="FFFFCEF5"/>
      <rgbColor rgb="FF3366FF"/>
      <rgbColor rgb="FF33CCCC"/>
      <rgbColor rgb="FF99CC00"/>
      <rgbColor rgb="FFFFCC00"/>
      <rgbColor rgb="FFFF9900"/>
      <rgbColor rgb="FFFF6600"/>
      <rgbColor rgb="FF666699"/>
      <rgbColor rgb="FF969696"/>
      <rgbColor rgb="FF181B62"/>
      <rgbColor rgb="FF339966"/>
      <rgbColor rgb="FF003300"/>
      <rgbColor rgb="FF333300"/>
      <rgbColor rgb="FF993300"/>
      <rgbColor rgb="FF993366"/>
      <rgbColor rgb="FF333399"/>
      <rgbColor rgb="FF1E1B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54720</xdr:colOff>
      <xdr:row>1</xdr:row>
      <xdr:rowOff>218880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11320" y="190440"/>
          <a:ext cx="2381040" cy="21888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10</xdr:col>
      <xdr:colOff>260280</xdr:colOff>
      <xdr:row>21</xdr:row>
      <xdr:rowOff>47520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211320" y="907560"/>
          <a:ext cx="7238520" cy="3285720"/>
        </a:xfrm>
        <a:prstGeom prst="rect">
          <a:avLst/>
        </a:prstGeom>
        <a:noFill/>
        <a:ln w="0">
          <a:noFill/>
        </a:ln>
      </xdr:spPr>
    </xdr:pic>
    <xdr:clientData/>
  </xdr:twoCellAnchor>
  <xdr:twoCellAnchor editAs="oneCell">
    <xdr:from>
      <xdr:col>1</xdr:col>
      <xdr:colOff>0</xdr:colOff>
      <xdr:row>28</xdr:row>
      <xdr:rowOff>0</xdr:rowOff>
    </xdr:from>
    <xdr:to>
      <xdr:col>11</xdr:col>
      <xdr:colOff>56880</xdr:colOff>
      <xdr:row>70</xdr:row>
      <xdr:rowOff>95040</xdr:rowOff>
    </xdr:to>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211320" y="5631840"/>
          <a:ext cx="7810200" cy="8096040"/>
        </a:xfrm>
        <a:prstGeom prst="rect">
          <a:avLst/>
        </a:prstGeom>
        <a:noFill/>
        <a:ln w="0">
          <a:noFill/>
        </a:ln>
      </xdr:spPr>
    </xdr:pic>
    <xdr:clientData/>
  </xdr:twoCellAnchor>
  <xdr:twoCellAnchor editAs="oneCell">
    <xdr:from>
      <xdr:col>1</xdr:col>
      <xdr:colOff>0</xdr:colOff>
      <xdr:row>78</xdr:row>
      <xdr:rowOff>0</xdr:rowOff>
    </xdr:from>
    <xdr:to>
      <xdr:col>10</xdr:col>
      <xdr:colOff>451080</xdr:colOff>
      <xdr:row>95</xdr:row>
      <xdr:rowOff>161640</xdr:rowOff>
    </xdr:to>
    <xdr:pic>
      <xdr:nvPicPr>
        <xdr:cNvPr id="4" name="Image 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stretch/>
      </xdr:blipFill>
      <xdr:spPr>
        <a:xfrm>
          <a:off x="211320" y="15499800"/>
          <a:ext cx="7429320" cy="3400200"/>
        </a:xfrm>
        <a:prstGeom prst="rect">
          <a:avLst/>
        </a:prstGeom>
        <a:noFill/>
        <a:ln w="0">
          <a:noFill/>
        </a:ln>
      </xdr:spPr>
    </xdr:pic>
    <xdr:clientData/>
  </xdr:twoCellAnchor>
  <xdr:twoCellAnchor editAs="oneCell">
    <xdr:from>
      <xdr:col>1</xdr:col>
      <xdr:colOff>0</xdr:colOff>
      <xdr:row>102</xdr:row>
      <xdr:rowOff>0</xdr:rowOff>
    </xdr:from>
    <xdr:to>
      <xdr:col>10</xdr:col>
      <xdr:colOff>451080</xdr:colOff>
      <xdr:row>123</xdr:row>
      <xdr:rowOff>18360</xdr:rowOff>
    </xdr:to>
    <xdr:pic>
      <xdr:nvPicPr>
        <xdr:cNvPr id="5" name="Image 4" descr="Picture">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4"/>
        <a:stretch/>
      </xdr:blipFill>
      <xdr:spPr>
        <a:xfrm>
          <a:off x="211320" y="20224080"/>
          <a:ext cx="7429320" cy="4019040"/>
        </a:xfrm>
        <a:prstGeom prst="rect">
          <a:avLst/>
        </a:prstGeom>
        <a:noFill/>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showGridLines="0" tabSelected="1" topLeftCell="A3" zoomScaleNormal="100" workbookViewId="0">
      <selection activeCell="B9" sqref="B9:K9"/>
    </sheetView>
  </sheetViews>
  <sheetFormatPr baseColWidth="10" defaultColWidth="8.6640625" defaultRowHeight="15" x14ac:dyDescent="0.2"/>
  <cols>
    <col min="1" max="1" width="3" customWidth="1"/>
    <col min="2" max="11" width="11" customWidth="1"/>
    <col min="12" max="12" width="3" customWidth="1"/>
  </cols>
  <sheetData>
    <row r="1" spans="1:12" x14ac:dyDescent="0.2">
      <c r="A1" s="1"/>
      <c r="B1" s="1"/>
      <c r="C1" s="1"/>
      <c r="D1" s="1"/>
      <c r="E1" s="1"/>
      <c r="F1" s="1"/>
      <c r="G1" s="1"/>
      <c r="H1" s="1"/>
      <c r="I1" s="1"/>
      <c r="J1" s="1"/>
      <c r="K1" s="1"/>
      <c r="L1" s="1"/>
    </row>
    <row r="2" spans="1:12" ht="25.5" customHeight="1" x14ac:dyDescent="0.2">
      <c r="A2" s="1"/>
      <c r="B2" s="1"/>
      <c r="C2" s="1"/>
      <c r="D2" s="1"/>
      <c r="E2" s="1"/>
      <c r="F2" s="1"/>
      <c r="G2" s="1"/>
      <c r="H2" s="1"/>
      <c r="I2" s="1"/>
      <c r="J2" s="1"/>
      <c r="K2" s="1"/>
      <c r="L2" s="1"/>
    </row>
    <row r="3" spans="1:12" x14ac:dyDescent="0.2">
      <c r="A3" s="1"/>
      <c r="B3" s="1"/>
      <c r="C3" s="1"/>
      <c r="D3" s="1"/>
      <c r="E3" s="1"/>
      <c r="F3" s="1"/>
      <c r="G3" s="1"/>
      <c r="H3" s="1"/>
      <c r="I3" s="1"/>
      <c r="J3" s="1"/>
      <c r="K3" s="1"/>
      <c r="L3" s="1"/>
    </row>
    <row r="4" spans="1:12" ht="25" x14ac:dyDescent="0.2">
      <c r="A4" s="1"/>
      <c r="B4" s="26" t="s">
        <v>0</v>
      </c>
      <c r="C4" s="26"/>
      <c r="D4" s="26"/>
      <c r="E4" s="26"/>
      <c r="F4" s="26"/>
      <c r="G4" s="26"/>
      <c r="H4" s="26"/>
      <c r="I4" s="26"/>
      <c r="J4" s="26"/>
      <c r="K4" s="26"/>
      <c r="L4" s="1"/>
    </row>
    <row r="5" spans="1:12" x14ac:dyDescent="0.2">
      <c r="A5" s="1"/>
      <c r="B5" s="27" t="s">
        <v>1</v>
      </c>
      <c r="C5" s="27"/>
      <c r="D5" s="27"/>
      <c r="E5" s="27"/>
      <c r="F5" s="27"/>
      <c r="G5" s="27"/>
      <c r="H5" s="27"/>
      <c r="I5" s="27"/>
      <c r="J5" s="27"/>
      <c r="K5" s="27"/>
      <c r="L5" s="1"/>
    </row>
    <row r="6" spans="1:12" x14ac:dyDescent="0.2">
      <c r="A6" s="1"/>
      <c r="B6" s="1"/>
      <c r="C6" s="1"/>
      <c r="D6" s="1"/>
      <c r="E6" s="1"/>
      <c r="F6" s="1"/>
      <c r="G6" s="1"/>
      <c r="H6" s="1"/>
      <c r="I6" s="1"/>
      <c r="J6" s="1"/>
      <c r="K6" s="1"/>
      <c r="L6" s="1"/>
    </row>
    <row r="8" spans="1:12" ht="24" customHeight="1" x14ac:dyDescent="0.2">
      <c r="B8" s="24" t="s">
        <v>2</v>
      </c>
      <c r="C8" s="24"/>
      <c r="D8" s="24"/>
      <c r="E8" s="24"/>
      <c r="F8" s="24"/>
      <c r="G8" s="24"/>
      <c r="H8" s="24"/>
      <c r="I8" s="24"/>
      <c r="J8" s="24"/>
      <c r="K8" s="24"/>
    </row>
    <row r="9" spans="1:12" ht="150" customHeight="1" x14ac:dyDescent="0.2">
      <c r="B9" s="23" t="s">
        <v>366</v>
      </c>
      <c r="C9" s="23"/>
      <c r="D9" s="23"/>
      <c r="E9" s="23"/>
      <c r="F9" s="23"/>
      <c r="G9" s="23"/>
      <c r="H9" s="23"/>
      <c r="I9" s="23"/>
      <c r="J9" s="23"/>
      <c r="K9" s="23"/>
    </row>
    <row r="10" spans="1:12" ht="7.5" customHeight="1" x14ac:dyDescent="0.2"/>
    <row r="11" spans="1:12" ht="24" customHeight="1" x14ac:dyDescent="0.2">
      <c r="B11" s="24" t="s">
        <v>3</v>
      </c>
      <c r="C11" s="24"/>
      <c r="D11" s="24"/>
      <c r="E11" s="24"/>
      <c r="F11" s="24"/>
      <c r="G11" s="24"/>
      <c r="H11" s="24"/>
      <c r="I11" s="24"/>
      <c r="J11" s="24"/>
      <c r="K11" s="24"/>
    </row>
    <row r="12" spans="1:12" ht="49.5" customHeight="1" x14ac:dyDescent="0.2">
      <c r="B12" s="23" t="s">
        <v>4</v>
      </c>
      <c r="C12" s="23"/>
      <c r="D12" s="23"/>
      <c r="E12" s="23"/>
      <c r="F12" s="23"/>
      <c r="G12" s="23"/>
      <c r="H12" s="23"/>
      <c r="I12" s="23"/>
      <c r="J12" s="23"/>
      <c r="K12" s="23"/>
    </row>
    <row r="13" spans="1:12" ht="7.5" customHeight="1" x14ac:dyDescent="0.2"/>
    <row r="14" spans="1:12" ht="24" customHeight="1" x14ac:dyDescent="0.2">
      <c r="B14" s="24" t="s">
        <v>5</v>
      </c>
      <c r="C14" s="24"/>
      <c r="D14" s="24"/>
      <c r="E14" s="24"/>
      <c r="F14" s="24"/>
      <c r="G14" s="24"/>
      <c r="H14" s="24"/>
      <c r="I14" s="24"/>
      <c r="J14" s="24"/>
      <c r="K14" s="24"/>
    </row>
    <row r="15" spans="1:12" ht="34.5" customHeight="1" x14ac:dyDescent="0.2">
      <c r="B15" s="23" t="s">
        <v>6</v>
      </c>
      <c r="C15" s="23"/>
      <c r="D15" s="23"/>
      <c r="E15" s="23"/>
      <c r="F15" s="23"/>
      <c r="G15" s="23"/>
      <c r="H15" s="23"/>
      <c r="I15" s="23"/>
      <c r="J15" s="23"/>
      <c r="K15" s="23"/>
    </row>
    <row r="16" spans="1:12" ht="49.5" customHeight="1" x14ac:dyDescent="0.2">
      <c r="B16" s="23" t="s">
        <v>7</v>
      </c>
      <c r="C16" s="23"/>
      <c r="D16" s="23"/>
      <c r="E16" s="23"/>
      <c r="F16" s="23"/>
      <c r="G16" s="23"/>
      <c r="H16" s="23"/>
      <c r="I16" s="23"/>
      <c r="J16" s="23"/>
      <c r="K16" s="23"/>
    </row>
    <row r="17" spans="2:11" ht="34.5" customHeight="1" x14ac:dyDescent="0.2">
      <c r="B17" s="23" t="s">
        <v>8</v>
      </c>
      <c r="C17" s="23"/>
      <c r="D17" s="23"/>
      <c r="E17" s="23"/>
      <c r="F17" s="23"/>
      <c r="G17" s="23"/>
      <c r="H17" s="23"/>
      <c r="I17" s="23"/>
      <c r="J17" s="23"/>
      <c r="K17" s="23"/>
    </row>
    <row r="18" spans="2:11" ht="34.5" customHeight="1" x14ac:dyDescent="0.2">
      <c r="B18" s="23" t="s">
        <v>9</v>
      </c>
      <c r="C18" s="23"/>
      <c r="D18" s="23"/>
      <c r="E18" s="23"/>
      <c r="F18" s="23"/>
      <c r="G18" s="23"/>
      <c r="H18" s="23"/>
      <c r="I18" s="23"/>
      <c r="J18" s="23"/>
      <c r="K18" s="23"/>
    </row>
    <row r="19" spans="2:11" ht="34.5" customHeight="1" x14ac:dyDescent="0.2">
      <c r="B19" s="23" t="s">
        <v>10</v>
      </c>
      <c r="C19" s="23"/>
      <c r="D19" s="23"/>
      <c r="E19" s="23"/>
      <c r="F19" s="23"/>
      <c r="G19" s="23"/>
      <c r="H19" s="23"/>
      <c r="I19" s="23"/>
      <c r="J19" s="23"/>
      <c r="K19" s="23"/>
    </row>
    <row r="20" spans="2:11" ht="7.5" customHeight="1" x14ac:dyDescent="0.2"/>
    <row r="21" spans="2:11" ht="24" customHeight="1" x14ac:dyDescent="0.2">
      <c r="B21" s="24" t="s">
        <v>11</v>
      </c>
      <c r="C21" s="24"/>
      <c r="D21" s="24"/>
      <c r="E21" s="24"/>
      <c r="F21" s="24"/>
      <c r="G21" s="24"/>
      <c r="H21" s="24"/>
      <c r="I21" s="24"/>
      <c r="J21" s="24"/>
      <c r="K21" s="24"/>
    </row>
    <row r="22" spans="2:11" ht="49.5" customHeight="1" x14ac:dyDescent="0.2">
      <c r="B22" s="23" t="s">
        <v>12</v>
      </c>
      <c r="C22" s="23"/>
      <c r="D22" s="23"/>
      <c r="E22" s="23"/>
      <c r="F22" s="23"/>
      <c r="G22" s="23"/>
      <c r="H22" s="23"/>
      <c r="I22" s="23"/>
      <c r="J22" s="23"/>
      <c r="K22" s="23"/>
    </row>
    <row r="23" spans="2:11" ht="7.5" customHeight="1" x14ac:dyDescent="0.2"/>
    <row r="24" spans="2:11" ht="24" customHeight="1" x14ac:dyDescent="0.2">
      <c r="B24" s="24" t="s">
        <v>13</v>
      </c>
      <c r="C24" s="24"/>
      <c r="D24" s="24"/>
      <c r="E24" s="24"/>
      <c r="F24" s="24"/>
      <c r="G24" s="24"/>
      <c r="H24" s="24"/>
      <c r="I24" s="24"/>
      <c r="J24" s="24"/>
      <c r="K24" s="24"/>
    </row>
    <row r="25" spans="2:11" ht="79.5" customHeight="1" x14ac:dyDescent="0.2">
      <c r="B25" s="23" t="s">
        <v>14</v>
      </c>
      <c r="C25" s="23"/>
      <c r="D25" s="23"/>
      <c r="E25" s="23"/>
      <c r="F25" s="23"/>
      <c r="G25" s="23"/>
      <c r="H25" s="23"/>
      <c r="I25" s="23"/>
      <c r="J25" s="23"/>
      <c r="K25" s="23"/>
    </row>
    <row r="26" spans="2:11" ht="7.5" customHeight="1" x14ac:dyDescent="0.2"/>
    <row r="27" spans="2:11" ht="24" customHeight="1" x14ac:dyDescent="0.2">
      <c r="B27" s="24" t="s">
        <v>15</v>
      </c>
      <c r="C27" s="24"/>
      <c r="D27" s="24"/>
      <c r="E27" s="24"/>
      <c r="F27" s="24"/>
      <c r="G27" s="24"/>
      <c r="H27" s="24"/>
      <c r="I27" s="24"/>
      <c r="J27" s="24"/>
      <c r="K27" s="24"/>
    </row>
    <row r="28" spans="2:11" ht="19.5" customHeight="1" x14ac:dyDescent="0.2">
      <c r="B28" s="25" t="s">
        <v>16</v>
      </c>
      <c r="C28" s="25"/>
      <c r="D28" s="25"/>
      <c r="E28" s="25"/>
      <c r="F28" s="25"/>
      <c r="G28" s="25"/>
      <c r="H28" s="25"/>
      <c r="I28" s="25"/>
      <c r="J28" s="25"/>
      <c r="K28" s="25"/>
    </row>
    <row r="29" spans="2:11" ht="19.5" customHeight="1" x14ac:dyDescent="0.2">
      <c r="B29" s="23" t="s">
        <v>17</v>
      </c>
      <c r="C29" s="23"/>
      <c r="D29" s="23"/>
      <c r="E29" s="23"/>
      <c r="F29" s="23"/>
      <c r="G29" s="23"/>
      <c r="H29" s="23"/>
      <c r="I29" s="23"/>
      <c r="J29" s="23"/>
      <c r="K29" s="23"/>
    </row>
    <row r="30" spans="2:11" ht="19.5" customHeight="1" x14ac:dyDescent="0.2">
      <c r="B30" s="21" t="s">
        <v>364</v>
      </c>
      <c r="C30" s="21"/>
      <c r="D30" s="21"/>
      <c r="E30" s="21"/>
      <c r="F30" s="21"/>
      <c r="G30" s="21"/>
      <c r="H30" s="21"/>
      <c r="I30" s="21"/>
      <c r="J30" s="21"/>
      <c r="K30" s="21"/>
    </row>
    <row r="31" spans="2:11" ht="19.5" customHeight="1" x14ac:dyDescent="0.2">
      <c r="B31" s="21" t="s">
        <v>365</v>
      </c>
      <c r="C31" s="21"/>
      <c r="D31" s="21"/>
      <c r="E31" s="21"/>
      <c r="F31" s="21"/>
      <c r="G31" s="21"/>
      <c r="H31" s="21"/>
      <c r="I31" s="21"/>
      <c r="J31" s="21"/>
      <c r="K31" s="21"/>
    </row>
    <row r="32" spans="2:11" ht="7.5" customHeight="1" x14ac:dyDescent="0.2"/>
    <row r="33" spans="2:11" ht="19.5" customHeight="1" x14ac:dyDescent="0.2">
      <c r="B33" s="22" t="s">
        <v>18</v>
      </c>
      <c r="C33" s="22"/>
      <c r="D33" s="22"/>
      <c r="E33" s="22"/>
      <c r="F33" s="22"/>
      <c r="G33" s="22"/>
      <c r="H33" s="22"/>
      <c r="I33" s="22"/>
      <c r="J33" s="22"/>
      <c r="K33" s="22"/>
    </row>
  </sheetData>
  <mergeCells count="22">
    <mergeCell ref="B4:K4"/>
    <mergeCell ref="B5:K5"/>
    <mergeCell ref="B8:K8"/>
    <mergeCell ref="B9:K9"/>
    <mergeCell ref="B11:K11"/>
    <mergeCell ref="B12:K12"/>
    <mergeCell ref="B14:K14"/>
    <mergeCell ref="B15:K15"/>
    <mergeCell ref="B16:K16"/>
    <mergeCell ref="B17:K17"/>
    <mergeCell ref="B18:K18"/>
    <mergeCell ref="B19:K19"/>
    <mergeCell ref="B21:K21"/>
    <mergeCell ref="B22:K22"/>
    <mergeCell ref="B24:K24"/>
    <mergeCell ref="B31:K31"/>
    <mergeCell ref="B33:K33"/>
    <mergeCell ref="B25:K25"/>
    <mergeCell ref="B27:K27"/>
    <mergeCell ref="B28:K28"/>
    <mergeCell ref="B29:K29"/>
    <mergeCell ref="B30:K30"/>
  </mergeCells>
  <pageMargins left="0.75" right="0.75" top="1" bottom="1" header="0.511811023622047" footer="0.511811023622047"/>
  <pageSetup fitToHeight="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28"/>
  <sheetViews>
    <sheetView showGridLines="0" zoomScaleNormal="100" workbookViewId="0"/>
  </sheetViews>
  <sheetFormatPr baseColWidth="10" defaultColWidth="8.6640625" defaultRowHeight="15" x14ac:dyDescent="0.2"/>
  <cols>
    <col min="1" max="1" width="3" customWidth="1"/>
    <col min="2" max="12" width="11" customWidth="1"/>
  </cols>
  <sheetData>
    <row r="1" spans="1:12" ht="20" x14ac:dyDescent="0.2">
      <c r="A1" s="1"/>
      <c r="B1" s="2" t="s">
        <v>19</v>
      </c>
      <c r="C1" s="1"/>
      <c r="D1" s="1"/>
      <c r="E1" s="1"/>
      <c r="F1" s="1"/>
      <c r="G1" s="1"/>
      <c r="H1" s="1"/>
      <c r="I1" s="1"/>
      <c r="J1" s="1"/>
      <c r="K1" s="1"/>
      <c r="L1" s="1"/>
    </row>
    <row r="2" spans="1:12" x14ac:dyDescent="0.2">
      <c r="A2" s="1"/>
      <c r="B2" s="3" t="s">
        <v>20</v>
      </c>
      <c r="C2" s="1"/>
      <c r="D2" s="1"/>
      <c r="E2" s="1"/>
      <c r="F2" s="1"/>
      <c r="G2" s="1"/>
      <c r="H2" s="1"/>
      <c r="I2" s="1"/>
      <c r="J2" s="1"/>
      <c r="K2" s="1"/>
      <c r="L2" s="1"/>
    </row>
    <row r="4" spans="1:12" ht="21.75" customHeight="1" x14ac:dyDescent="0.2">
      <c r="B4" s="28" t="s">
        <v>21</v>
      </c>
      <c r="C4" s="28"/>
      <c r="D4" s="28"/>
      <c r="E4" s="28"/>
      <c r="F4" s="28"/>
      <c r="G4" s="28"/>
      <c r="H4" s="28"/>
      <c r="I4" s="28"/>
      <c r="J4" s="28"/>
      <c r="K4" s="28"/>
      <c r="L4" s="28"/>
    </row>
    <row r="25" spans="2:12" ht="19.5" customHeight="1" x14ac:dyDescent="0.2">
      <c r="B25" s="23" t="s">
        <v>22</v>
      </c>
      <c r="C25" s="23"/>
      <c r="D25" s="23"/>
      <c r="E25" s="23"/>
      <c r="F25" s="23"/>
      <c r="G25" s="23"/>
      <c r="H25" s="23"/>
      <c r="I25" s="23"/>
      <c r="J25" s="23"/>
      <c r="K25" s="23"/>
      <c r="L25" s="23"/>
    </row>
    <row r="26" spans="2:12" ht="15.75" customHeight="1" x14ac:dyDescent="0.2">
      <c r="B26" s="22" t="s">
        <v>23</v>
      </c>
      <c r="C26" s="22"/>
      <c r="D26" s="22"/>
      <c r="E26" s="22"/>
      <c r="F26" s="22"/>
      <c r="G26" s="22"/>
      <c r="H26" s="22"/>
      <c r="I26" s="22"/>
      <c r="J26" s="22"/>
      <c r="K26" s="22"/>
      <c r="L26" s="22"/>
    </row>
    <row r="28" spans="2:12" ht="21.75" customHeight="1" x14ac:dyDescent="0.2">
      <c r="B28" s="28" t="s">
        <v>24</v>
      </c>
      <c r="C28" s="28"/>
      <c r="D28" s="28"/>
      <c r="E28" s="28"/>
      <c r="F28" s="28"/>
      <c r="G28" s="28"/>
      <c r="H28" s="28"/>
      <c r="I28" s="28"/>
      <c r="J28" s="28"/>
      <c r="K28" s="28"/>
      <c r="L28" s="28"/>
    </row>
    <row r="75" spans="2:12" ht="34.5" customHeight="1" x14ac:dyDescent="0.2">
      <c r="B75" s="23" t="s">
        <v>25</v>
      </c>
      <c r="C75" s="23"/>
      <c r="D75" s="23"/>
      <c r="E75" s="23"/>
      <c r="F75" s="23"/>
      <c r="G75" s="23"/>
      <c r="H75" s="23"/>
      <c r="I75" s="23"/>
      <c r="J75" s="23"/>
      <c r="K75" s="23"/>
      <c r="L75" s="23"/>
    </row>
    <row r="76" spans="2:12" ht="15.75" customHeight="1" x14ac:dyDescent="0.2">
      <c r="B76" s="22" t="s">
        <v>23</v>
      </c>
      <c r="C76" s="22"/>
      <c r="D76" s="22"/>
      <c r="E76" s="22"/>
      <c r="F76" s="22"/>
      <c r="G76" s="22"/>
      <c r="H76" s="22"/>
      <c r="I76" s="22"/>
      <c r="J76" s="22"/>
      <c r="K76" s="22"/>
      <c r="L76" s="22"/>
    </row>
    <row r="78" spans="2:12" ht="21.75" customHeight="1" x14ac:dyDescent="0.2">
      <c r="B78" s="28" t="s">
        <v>26</v>
      </c>
      <c r="C78" s="28"/>
      <c r="D78" s="28"/>
      <c r="E78" s="28"/>
      <c r="F78" s="28"/>
      <c r="G78" s="28"/>
      <c r="H78" s="28"/>
      <c r="I78" s="28"/>
      <c r="J78" s="28"/>
      <c r="K78" s="28"/>
      <c r="L78" s="28"/>
    </row>
    <row r="99" spans="2:12" ht="19.5" customHeight="1" x14ac:dyDescent="0.2">
      <c r="B99" s="23" t="s">
        <v>27</v>
      </c>
      <c r="C99" s="23"/>
      <c r="D99" s="23"/>
      <c r="E99" s="23"/>
      <c r="F99" s="23"/>
      <c r="G99" s="23"/>
      <c r="H99" s="23"/>
      <c r="I99" s="23"/>
      <c r="J99" s="23"/>
      <c r="K99" s="23"/>
      <c r="L99" s="23"/>
    </row>
    <row r="100" spans="2:12" ht="15.75" customHeight="1" x14ac:dyDescent="0.2">
      <c r="B100" s="22" t="s">
        <v>23</v>
      </c>
      <c r="C100" s="22"/>
      <c r="D100" s="22"/>
      <c r="E100" s="22"/>
      <c r="F100" s="22"/>
      <c r="G100" s="22"/>
      <c r="H100" s="22"/>
      <c r="I100" s="22"/>
      <c r="J100" s="22"/>
      <c r="K100" s="22"/>
      <c r="L100" s="22"/>
    </row>
    <row r="102" spans="2:12" ht="21.75" customHeight="1" x14ac:dyDescent="0.2">
      <c r="B102" s="28" t="s">
        <v>28</v>
      </c>
      <c r="C102" s="28"/>
      <c r="D102" s="28"/>
      <c r="E102" s="28"/>
      <c r="F102" s="28"/>
      <c r="G102" s="28"/>
      <c r="H102" s="28"/>
      <c r="I102" s="28"/>
      <c r="J102" s="28"/>
      <c r="K102" s="28"/>
      <c r="L102" s="28"/>
    </row>
    <row r="127" spans="2:12" ht="19.5" customHeight="1" x14ac:dyDescent="0.2">
      <c r="B127" s="23" t="s">
        <v>29</v>
      </c>
      <c r="C127" s="23"/>
      <c r="D127" s="23"/>
      <c r="E127" s="23"/>
      <c r="F127" s="23"/>
      <c r="G127" s="23"/>
      <c r="H127" s="23"/>
      <c r="I127" s="23"/>
      <c r="J127" s="23"/>
      <c r="K127" s="23"/>
      <c r="L127" s="23"/>
    </row>
    <row r="128" spans="2:12" ht="15.75" customHeight="1" x14ac:dyDescent="0.2">
      <c r="B128" s="22" t="s">
        <v>23</v>
      </c>
      <c r="C128" s="22"/>
      <c r="D128" s="22"/>
      <c r="E128" s="22"/>
      <c r="F128" s="22"/>
      <c r="G128" s="22"/>
      <c r="H128" s="22"/>
      <c r="I128" s="22"/>
      <c r="J128" s="22"/>
      <c r="K128" s="22"/>
      <c r="L128" s="22"/>
    </row>
  </sheetData>
  <mergeCells count="12">
    <mergeCell ref="B4:L4"/>
    <mergeCell ref="B25:L25"/>
    <mergeCell ref="B26:L26"/>
    <mergeCell ref="B28:L28"/>
    <mergeCell ref="B75:L75"/>
    <mergeCell ref="B127:L127"/>
    <mergeCell ref="B128:L128"/>
    <mergeCell ref="B76:L76"/>
    <mergeCell ref="B78:L78"/>
    <mergeCell ref="B99:L99"/>
    <mergeCell ref="B100:L100"/>
    <mergeCell ref="B102:L102"/>
  </mergeCells>
  <pageMargins left="0.75" right="0.75" top="1" bottom="1" header="0.511811023622047" footer="0.511811023622047"/>
  <pageSetup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51"/>
  <sheetViews>
    <sheetView showGridLines="0" zoomScaleNormal="100" workbookViewId="0">
      <pane xSplit="5" ySplit="1" topLeftCell="F2" activePane="bottomRight" state="frozen"/>
      <selection pane="topRight" activeCell="F1" sqref="F1"/>
      <selection pane="bottomLeft" activeCell="A2" sqref="A2"/>
      <selection pane="bottomRight"/>
    </sheetView>
  </sheetViews>
  <sheetFormatPr baseColWidth="10" defaultColWidth="8.6640625" defaultRowHeight="15" x14ac:dyDescent="0.2"/>
  <cols>
    <col min="1" max="1" width="26" customWidth="1"/>
    <col min="2" max="2" width="21" customWidth="1"/>
    <col min="3" max="3" width="18" customWidth="1"/>
    <col min="4" max="4" width="9" customWidth="1"/>
    <col min="5" max="5" width="15" customWidth="1"/>
    <col min="6" max="11" width="8" customWidth="1"/>
    <col min="12" max="12" width="13" customWidth="1"/>
    <col min="13" max="13" width="5" customWidth="1"/>
    <col min="14" max="16" width="13" customWidth="1"/>
    <col min="17" max="17" width="9" customWidth="1"/>
    <col min="18" max="18" width="15" customWidth="1"/>
    <col min="19" max="20" width="10" customWidth="1"/>
    <col min="21" max="21" width="40" customWidth="1"/>
    <col min="22" max="22" width="46" customWidth="1"/>
    <col min="23" max="23" width="22" customWidth="1"/>
  </cols>
  <sheetData>
    <row r="1" spans="1:23" ht="45.75" customHeight="1" x14ac:dyDescent="0.2">
      <c r="A1" s="4" t="s">
        <v>30</v>
      </c>
      <c r="B1" s="4" t="s">
        <v>31</v>
      </c>
      <c r="C1" s="4" t="s">
        <v>32</v>
      </c>
      <c r="D1" s="4" t="s">
        <v>33</v>
      </c>
      <c r="E1" s="4" t="s">
        <v>34</v>
      </c>
      <c r="F1" s="4" t="s">
        <v>35</v>
      </c>
      <c r="G1" s="4" t="s">
        <v>36</v>
      </c>
      <c r="H1" s="4" t="s">
        <v>37</v>
      </c>
      <c r="I1" s="4" t="s">
        <v>38</v>
      </c>
      <c r="J1" s="4" t="s">
        <v>39</v>
      </c>
      <c r="K1" s="4" t="s">
        <v>40</v>
      </c>
      <c r="L1" s="4" t="s">
        <v>41</v>
      </c>
      <c r="M1" s="4" t="s">
        <v>42</v>
      </c>
      <c r="N1" s="4" t="s">
        <v>43</v>
      </c>
      <c r="O1" s="4" t="s">
        <v>44</v>
      </c>
      <c r="P1" s="4" t="s">
        <v>45</v>
      </c>
      <c r="Q1" s="4" t="s">
        <v>46</v>
      </c>
      <c r="R1" s="4" t="s">
        <v>47</v>
      </c>
      <c r="S1" s="4" t="s">
        <v>48</v>
      </c>
      <c r="T1" s="4" t="s">
        <v>49</v>
      </c>
      <c r="U1" s="4" t="s">
        <v>50</v>
      </c>
      <c r="V1" s="4" t="s">
        <v>51</v>
      </c>
      <c r="W1" s="4" t="s">
        <v>52</v>
      </c>
    </row>
    <row r="2" spans="1:23" ht="24" x14ac:dyDescent="0.2">
      <c r="A2" s="5" t="s">
        <v>53</v>
      </c>
      <c r="B2" s="5" t="s">
        <v>54</v>
      </c>
      <c r="C2" s="5" t="s">
        <v>55</v>
      </c>
      <c r="D2" s="5" t="s">
        <v>56</v>
      </c>
      <c r="E2" s="5" t="s">
        <v>57</v>
      </c>
      <c r="F2" s="6">
        <v>202</v>
      </c>
      <c r="G2" s="6">
        <v>426</v>
      </c>
      <c r="H2" s="6">
        <v>1230</v>
      </c>
      <c r="I2" s="6">
        <v>2566</v>
      </c>
      <c r="J2" s="6">
        <v>3754</v>
      </c>
      <c r="K2" s="6"/>
      <c r="L2" s="7">
        <f t="shared" ref="L2:L11" si="0">SUM(F2:J2)</f>
        <v>8178</v>
      </c>
      <c r="M2" s="8">
        <v>5</v>
      </c>
      <c r="N2" s="7">
        <v>2500</v>
      </c>
      <c r="O2" s="5" t="s">
        <v>58</v>
      </c>
      <c r="P2" s="7">
        <f t="shared" ref="P2:P33" si="1">MAX(F2:K2)</f>
        <v>3754</v>
      </c>
      <c r="Q2" s="9">
        <f>IF(N2="","",P2/N2-1)</f>
        <v>0.50160000000000005</v>
      </c>
      <c r="R2" s="7">
        <v>7175</v>
      </c>
      <c r="S2" s="9">
        <f>L2/R2-1</f>
        <v>0.13979094076655052</v>
      </c>
      <c r="T2" s="10" t="s">
        <v>59</v>
      </c>
      <c r="U2" s="5" t="s">
        <v>60</v>
      </c>
      <c r="V2" s="5" t="s">
        <v>61</v>
      </c>
      <c r="W2" s="5" t="s">
        <v>62</v>
      </c>
    </row>
    <row r="3" spans="1:23" ht="24" x14ac:dyDescent="0.2">
      <c r="A3" s="11" t="s">
        <v>63</v>
      </c>
      <c r="B3" s="11" t="s">
        <v>64</v>
      </c>
      <c r="C3" s="11" t="s">
        <v>55</v>
      </c>
      <c r="D3" s="11" t="s">
        <v>65</v>
      </c>
      <c r="E3" s="11" t="s">
        <v>57</v>
      </c>
      <c r="F3" s="12">
        <v>49</v>
      </c>
      <c r="G3" s="12">
        <v>380</v>
      </c>
      <c r="H3" s="12">
        <v>680</v>
      </c>
      <c r="I3" s="12">
        <v>1060</v>
      </c>
      <c r="J3" s="12">
        <v>1300</v>
      </c>
      <c r="K3" s="12">
        <v>1400</v>
      </c>
      <c r="L3" s="13">
        <f t="shared" si="0"/>
        <v>3469</v>
      </c>
      <c r="M3" s="14">
        <v>5</v>
      </c>
      <c r="N3" s="13"/>
      <c r="O3" s="11" t="s">
        <v>66</v>
      </c>
      <c r="P3" s="13">
        <f t="shared" si="1"/>
        <v>1400</v>
      </c>
      <c r="Q3" s="15"/>
      <c r="R3" s="13"/>
      <c r="S3" s="15"/>
      <c r="T3" s="16" t="s">
        <v>67</v>
      </c>
      <c r="U3" s="11" t="s">
        <v>68</v>
      </c>
      <c r="V3" s="11" t="s">
        <v>69</v>
      </c>
      <c r="W3" s="11" t="s">
        <v>70</v>
      </c>
    </row>
    <row r="4" spans="1:23" ht="24" x14ac:dyDescent="0.2">
      <c r="A4" s="5" t="s">
        <v>71</v>
      </c>
      <c r="B4" s="5" t="s">
        <v>72</v>
      </c>
      <c r="C4" s="5" t="s">
        <v>55</v>
      </c>
      <c r="D4" s="5" t="s">
        <v>65</v>
      </c>
      <c r="E4" s="5" t="s">
        <v>57</v>
      </c>
      <c r="F4" s="6">
        <v>120</v>
      </c>
      <c r="G4" s="6">
        <v>334</v>
      </c>
      <c r="H4" s="6">
        <v>353</v>
      </c>
      <c r="I4" s="6"/>
      <c r="J4" s="6"/>
      <c r="K4" s="6"/>
      <c r="L4" s="7">
        <f t="shared" si="0"/>
        <v>807</v>
      </c>
      <c r="M4" s="8">
        <v>5</v>
      </c>
      <c r="N4" s="7">
        <v>1600</v>
      </c>
      <c r="O4" s="5" t="s">
        <v>58</v>
      </c>
      <c r="P4" s="7">
        <f t="shared" si="1"/>
        <v>353</v>
      </c>
      <c r="Q4" s="9">
        <f>IF(N4="","",P4/N4-1)</f>
        <v>-0.77937500000000004</v>
      </c>
      <c r="R4" s="7">
        <v>4592</v>
      </c>
      <c r="S4" s="9">
        <f>L4/R4-1</f>
        <v>-0.82425958188153303</v>
      </c>
      <c r="T4" s="17" t="s">
        <v>73</v>
      </c>
      <c r="U4" s="5" t="s">
        <v>74</v>
      </c>
      <c r="V4" s="5" t="s">
        <v>75</v>
      </c>
      <c r="W4" s="5" t="s">
        <v>76</v>
      </c>
    </row>
    <row r="5" spans="1:23" ht="24" x14ac:dyDescent="0.2">
      <c r="A5" s="11" t="s">
        <v>77</v>
      </c>
      <c r="B5" s="11" t="s">
        <v>78</v>
      </c>
      <c r="C5" s="11" t="s">
        <v>79</v>
      </c>
      <c r="D5" s="11" t="s">
        <v>56</v>
      </c>
      <c r="E5" s="11" t="s">
        <v>57</v>
      </c>
      <c r="F5" s="12">
        <v>820</v>
      </c>
      <c r="G5" s="12">
        <v>1660</v>
      </c>
      <c r="H5" s="12">
        <v>1970</v>
      </c>
      <c r="I5" s="12">
        <v>1900</v>
      </c>
      <c r="J5" s="12">
        <v>1900</v>
      </c>
      <c r="K5" s="12"/>
      <c r="L5" s="13">
        <f t="shared" si="0"/>
        <v>8250</v>
      </c>
      <c r="M5" s="14">
        <v>5</v>
      </c>
      <c r="N5" s="13">
        <v>750</v>
      </c>
      <c r="O5" s="11" t="s">
        <v>80</v>
      </c>
      <c r="P5" s="13">
        <f t="shared" si="1"/>
        <v>1970</v>
      </c>
      <c r="Q5" s="15">
        <f>IF(N5="","",P5/N5-1)</f>
        <v>1.6266666666666665</v>
      </c>
      <c r="R5" s="13">
        <v>2152</v>
      </c>
      <c r="S5" s="15">
        <f>L5/R5-1</f>
        <v>2.8336431226765799</v>
      </c>
      <c r="T5" s="10" t="s">
        <v>59</v>
      </c>
      <c r="U5" s="11" t="s">
        <v>81</v>
      </c>
      <c r="V5" s="11" t="s">
        <v>82</v>
      </c>
      <c r="W5" s="11" t="s">
        <v>83</v>
      </c>
    </row>
    <row r="6" spans="1:23" ht="24" x14ac:dyDescent="0.2">
      <c r="A6" s="5" t="s">
        <v>84</v>
      </c>
      <c r="B6" s="5" t="s">
        <v>85</v>
      </c>
      <c r="C6" s="5" t="s">
        <v>86</v>
      </c>
      <c r="D6" s="5" t="s">
        <v>87</v>
      </c>
      <c r="E6" s="5" t="s">
        <v>57</v>
      </c>
      <c r="F6" s="6">
        <v>9</v>
      </c>
      <c r="G6" s="6">
        <v>662</v>
      </c>
      <c r="H6" s="6">
        <v>1218</v>
      </c>
      <c r="I6" s="6">
        <v>1592</v>
      </c>
      <c r="J6" s="6">
        <v>1760</v>
      </c>
      <c r="K6" s="6">
        <v>1933</v>
      </c>
      <c r="L6" s="7">
        <f t="shared" si="0"/>
        <v>5241</v>
      </c>
      <c r="M6" s="8">
        <v>5</v>
      </c>
      <c r="N6" s="7">
        <v>600</v>
      </c>
      <c r="O6" s="5" t="s">
        <v>80</v>
      </c>
      <c r="P6" s="7">
        <f t="shared" si="1"/>
        <v>1933</v>
      </c>
      <c r="Q6" s="9">
        <f>IF(N6="","",P6/N6-1)</f>
        <v>2.2216666666666667</v>
      </c>
      <c r="R6" s="7">
        <v>1722</v>
      </c>
      <c r="S6" s="9">
        <f>L6/R6-1</f>
        <v>2.0435540069686411</v>
      </c>
      <c r="T6" s="10" t="s">
        <v>59</v>
      </c>
      <c r="U6" s="5" t="s">
        <v>88</v>
      </c>
      <c r="V6" s="5" t="s">
        <v>89</v>
      </c>
      <c r="W6" s="5" t="s">
        <v>90</v>
      </c>
    </row>
    <row r="7" spans="1:23" ht="24" x14ac:dyDescent="0.2">
      <c r="A7" s="11" t="s">
        <v>91</v>
      </c>
      <c r="B7" s="11" t="s">
        <v>92</v>
      </c>
      <c r="C7" s="11" t="s">
        <v>55</v>
      </c>
      <c r="D7" s="11" t="s">
        <v>65</v>
      </c>
      <c r="E7" s="11" t="s">
        <v>57</v>
      </c>
      <c r="F7" s="12">
        <v>0</v>
      </c>
      <c r="G7" s="12">
        <v>108</v>
      </c>
      <c r="H7" s="12">
        <v>208</v>
      </c>
      <c r="I7" s="12">
        <v>331</v>
      </c>
      <c r="J7" s="12">
        <v>631</v>
      </c>
      <c r="K7" s="12"/>
      <c r="L7" s="13">
        <f t="shared" si="0"/>
        <v>1278</v>
      </c>
      <c r="M7" s="14">
        <v>5</v>
      </c>
      <c r="N7" s="13">
        <v>224</v>
      </c>
      <c r="O7" s="11" t="s">
        <v>58</v>
      </c>
      <c r="P7" s="13">
        <f t="shared" si="1"/>
        <v>631</v>
      </c>
      <c r="Q7" s="15">
        <f>IF(N7="","",P7/N7-1)</f>
        <v>1.8169642857142856</v>
      </c>
      <c r="R7" s="13">
        <v>643</v>
      </c>
      <c r="S7" s="15">
        <f>L7/R7-1</f>
        <v>0.98755832037325031</v>
      </c>
      <c r="T7" s="10" t="s">
        <v>59</v>
      </c>
      <c r="U7" s="11" t="s">
        <v>93</v>
      </c>
      <c r="V7" s="11" t="s">
        <v>94</v>
      </c>
      <c r="W7" s="11" t="s">
        <v>95</v>
      </c>
    </row>
    <row r="8" spans="1:23" ht="24" x14ac:dyDescent="0.2">
      <c r="A8" s="5" t="s">
        <v>96</v>
      </c>
      <c r="B8" s="5" t="s">
        <v>97</v>
      </c>
      <c r="C8" s="5" t="s">
        <v>55</v>
      </c>
      <c r="D8" s="5" t="s">
        <v>98</v>
      </c>
      <c r="E8" s="5" t="s">
        <v>57</v>
      </c>
      <c r="F8" s="6">
        <v>50</v>
      </c>
      <c r="G8" s="6">
        <v>370</v>
      </c>
      <c r="H8" s="6">
        <v>775</v>
      </c>
      <c r="I8" s="6">
        <v>1155</v>
      </c>
      <c r="J8" s="6">
        <v>1870</v>
      </c>
      <c r="K8" s="6"/>
      <c r="L8" s="7">
        <f t="shared" si="0"/>
        <v>4220</v>
      </c>
      <c r="M8" s="8">
        <v>5</v>
      </c>
      <c r="N8" s="7"/>
      <c r="O8" s="5" t="s">
        <v>66</v>
      </c>
      <c r="P8" s="7">
        <f t="shared" si="1"/>
        <v>1870</v>
      </c>
      <c r="Q8" s="9"/>
      <c r="R8" s="7"/>
      <c r="S8" s="9"/>
      <c r="T8" s="10" t="s">
        <v>59</v>
      </c>
      <c r="U8" s="5" t="s">
        <v>99</v>
      </c>
      <c r="V8" s="5" t="s">
        <v>100</v>
      </c>
      <c r="W8" s="5" t="s">
        <v>101</v>
      </c>
    </row>
    <row r="9" spans="1:23" ht="24" x14ac:dyDescent="0.2">
      <c r="A9" s="11" t="s">
        <v>102</v>
      </c>
      <c r="B9" s="11" t="s">
        <v>103</v>
      </c>
      <c r="C9" s="11" t="s">
        <v>55</v>
      </c>
      <c r="D9" s="11" t="s">
        <v>104</v>
      </c>
      <c r="E9" s="11" t="s">
        <v>57</v>
      </c>
      <c r="F9" s="12">
        <v>0</v>
      </c>
      <c r="G9" s="12">
        <v>30</v>
      </c>
      <c r="H9" s="12">
        <v>170</v>
      </c>
      <c r="I9" s="12">
        <v>350</v>
      </c>
      <c r="J9" s="12">
        <v>450</v>
      </c>
      <c r="K9" s="12">
        <v>500</v>
      </c>
      <c r="L9" s="13">
        <f t="shared" si="0"/>
        <v>1000</v>
      </c>
      <c r="M9" s="14">
        <v>5</v>
      </c>
      <c r="N9" s="13">
        <v>1000</v>
      </c>
      <c r="O9" s="11" t="s">
        <v>80</v>
      </c>
      <c r="P9" s="13">
        <f t="shared" si="1"/>
        <v>500</v>
      </c>
      <c r="Q9" s="15">
        <f t="shared" ref="Q9:Q33" si="2">IF(N9="","",P9/N9-1)</f>
        <v>-0.5</v>
      </c>
      <c r="R9" s="13">
        <v>2870</v>
      </c>
      <c r="S9" s="15">
        <f t="shared" ref="S9:S33" si="3">L9/R9-1</f>
        <v>-0.65156794425087106</v>
      </c>
      <c r="T9" s="10" t="s">
        <v>59</v>
      </c>
      <c r="U9" s="11" t="s">
        <v>105</v>
      </c>
      <c r="V9" s="11" t="s">
        <v>106</v>
      </c>
      <c r="W9" s="11" t="s">
        <v>107</v>
      </c>
    </row>
    <row r="10" spans="1:23" x14ac:dyDescent="0.2">
      <c r="A10" s="5" t="s">
        <v>108</v>
      </c>
      <c r="B10" s="5" t="s">
        <v>109</v>
      </c>
      <c r="C10" s="5" t="s">
        <v>55</v>
      </c>
      <c r="D10" s="5" t="s">
        <v>110</v>
      </c>
      <c r="E10" s="5" t="s">
        <v>57</v>
      </c>
      <c r="F10" s="6">
        <v>22</v>
      </c>
      <c r="G10" s="6">
        <v>110</v>
      </c>
      <c r="H10" s="6">
        <v>89</v>
      </c>
      <c r="I10" s="6">
        <v>92</v>
      </c>
      <c r="J10" s="6">
        <v>100</v>
      </c>
      <c r="K10" s="6"/>
      <c r="L10" s="7">
        <f t="shared" si="0"/>
        <v>413</v>
      </c>
      <c r="M10" s="8">
        <v>5</v>
      </c>
      <c r="N10" s="7">
        <v>625</v>
      </c>
      <c r="O10" s="5" t="s">
        <v>111</v>
      </c>
      <c r="P10" s="7">
        <f t="shared" si="1"/>
        <v>110</v>
      </c>
      <c r="Q10" s="9">
        <f t="shared" si="2"/>
        <v>-0.82400000000000007</v>
      </c>
      <c r="R10" s="7">
        <v>1794</v>
      </c>
      <c r="S10" s="9">
        <f t="shared" si="3"/>
        <v>-0.76978818283166106</v>
      </c>
      <c r="T10" s="17" t="s">
        <v>73</v>
      </c>
      <c r="U10" s="5" t="s">
        <v>112</v>
      </c>
      <c r="V10" s="5" t="s">
        <v>113</v>
      </c>
      <c r="W10" s="5" t="s">
        <v>114</v>
      </c>
    </row>
    <row r="11" spans="1:23" x14ac:dyDescent="0.2">
      <c r="A11" s="11" t="s">
        <v>115</v>
      </c>
      <c r="B11" s="11" t="s">
        <v>116</v>
      </c>
      <c r="C11" s="11" t="s">
        <v>79</v>
      </c>
      <c r="D11" s="11" t="s">
        <v>117</v>
      </c>
      <c r="E11" s="11" t="s">
        <v>57</v>
      </c>
      <c r="F11" s="12">
        <v>0</v>
      </c>
      <c r="G11" s="12">
        <v>60</v>
      </c>
      <c r="H11" s="12">
        <v>70</v>
      </c>
      <c r="I11" s="12">
        <v>110</v>
      </c>
      <c r="J11" s="12">
        <v>167</v>
      </c>
      <c r="K11" s="12">
        <v>195</v>
      </c>
      <c r="L11" s="13">
        <f t="shared" si="0"/>
        <v>407</v>
      </c>
      <c r="M11" s="14">
        <v>5</v>
      </c>
      <c r="N11" s="13">
        <v>500</v>
      </c>
      <c r="O11" s="11" t="s">
        <v>58</v>
      </c>
      <c r="P11" s="13">
        <f t="shared" si="1"/>
        <v>195</v>
      </c>
      <c r="Q11" s="15">
        <f t="shared" si="2"/>
        <v>-0.61</v>
      </c>
      <c r="R11" s="13">
        <v>1435</v>
      </c>
      <c r="S11" s="15">
        <f t="shared" si="3"/>
        <v>-0.71637630662020912</v>
      </c>
      <c r="T11" s="16" t="s">
        <v>67</v>
      </c>
      <c r="U11" s="11" t="s">
        <v>118</v>
      </c>
      <c r="V11" s="11" t="s">
        <v>119</v>
      </c>
      <c r="W11" s="11" t="s">
        <v>120</v>
      </c>
    </row>
    <row r="12" spans="1:23" ht="24" x14ac:dyDescent="0.2">
      <c r="A12" s="5" t="s">
        <v>121</v>
      </c>
      <c r="B12" s="5" t="s">
        <v>122</v>
      </c>
      <c r="C12" s="5" t="s">
        <v>86</v>
      </c>
      <c r="D12" s="5" t="s">
        <v>123</v>
      </c>
      <c r="E12" s="5" t="s">
        <v>57</v>
      </c>
      <c r="F12" s="6"/>
      <c r="G12" s="6">
        <v>3</v>
      </c>
      <c r="H12" s="6">
        <v>5</v>
      </c>
      <c r="I12" s="6">
        <v>0</v>
      </c>
      <c r="J12" s="6">
        <v>0</v>
      </c>
      <c r="K12" s="6">
        <v>0</v>
      </c>
      <c r="L12" s="7">
        <f t="shared" ref="L12:L24" si="4">SUM(G12:K12)</f>
        <v>8</v>
      </c>
      <c r="M12" s="8">
        <v>5</v>
      </c>
      <c r="N12" s="7">
        <v>10000</v>
      </c>
      <c r="O12" s="5" t="s">
        <v>80</v>
      </c>
      <c r="P12" s="7">
        <f t="shared" si="1"/>
        <v>5</v>
      </c>
      <c r="Q12" s="9">
        <f t="shared" si="2"/>
        <v>-0.99950000000000006</v>
      </c>
      <c r="R12" s="7">
        <v>28700</v>
      </c>
      <c r="S12" s="9">
        <f t="shared" si="3"/>
        <v>-0.99972125435540071</v>
      </c>
      <c r="T12" s="17" t="s">
        <v>73</v>
      </c>
      <c r="U12" s="5" t="s">
        <v>124</v>
      </c>
      <c r="V12" s="5" t="s">
        <v>125</v>
      </c>
      <c r="W12" s="5" t="s">
        <v>126</v>
      </c>
    </row>
    <row r="13" spans="1:23" ht="24" x14ac:dyDescent="0.2">
      <c r="A13" s="11" t="s">
        <v>127</v>
      </c>
      <c r="B13" s="11" t="s">
        <v>128</v>
      </c>
      <c r="C13" s="11" t="s">
        <v>129</v>
      </c>
      <c r="D13" s="11" t="s">
        <v>123</v>
      </c>
      <c r="E13" s="11" t="s">
        <v>57</v>
      </c>
      <c r="F13" s="12"/>
      <c r="G13" s="12">
        <v>170</v>
      </c>
      <c r="H13" s="12">
        <v>897</v>
      </c>
      <c r="I13" s="12">
        <v>4539</v>
      </c>
      <c r="J13" s="12">
        <v>8439</v>
      </c>
      <c r="K13" s="12">
        <v>11470</v>
      </c>
      <c r="L13" s="13">
        <f t="shared" si="4"/>
        <v>25515</v>
      </c>
      <c r="M13" s="14">
        <v>5</v>
      </c>
      <c r="N13" s="13">
        <v>3500</v>
      </c>
      <c r="O13" s="11" t="s">
        <v>80</v>
      </c>
      <c r="P13" s="13">
        <f t="shared" si="1"/>
        <v>11470</v>
      </c>
      <c r="Q13" s="15">
        <f t="shared" si="2"/>
        <v>2.2771428571428571</v>
      </c>
      <c r="R13" s="13">
        <v>10045</v>
      </c>
      <c r="S13" s="15">
        <f t="shared" si="3"/>
        <v>1.5400696864111496</v>
      </c>
      <c r="T13" s="10" t="s">
        <v>59</v>
      </c>
      <c r="U13" s="11" t="s">
        <v>130</v>
      </c>
      <c r="V13" s="11" t="s">
        <v>131</v>
      </c>
      <c r="W13" s="11" t="s">
        <v>132</v>
      </c>
    </row>
    <row r="14" spans="1:23" ht="24" x14ac:dyDescent="0.2">
      <c r="A14" s="5" t="s">
        <v>133</v>
      </c>
      <c r="B14" s="5" t="s">
        <v>134</v>
      </c>
      <c r="C14" s="5" t="s">
        <v>55</v>
      </c>
      <c r="D14" s="5" t="s">
        <v>135</v>
      </c>
      <c r="E14" s="5" t="s">
        <v>57</v>
      </c>
      <c r="F14" s="6"/>
      <c r="G14" s="6">
        <v>90</v>
      </c>
      <c r="H14" s="6">
        <v>285</v>
      </c>
      <c r="I14" s="6">
        <v>280</v>
      </c>
      <c r="J14" s="6">
        <v>350</v>
      </c>
      <c r="K14" s="6">
        <v>363</v>
      </c>
      <c r="L14" s="7">
        <f t="shared" si="4"/>
        <v>1368</v>
      </c>
      <c r="M14" s="8">
        <v>5</v>
      </c>
      <c r="N14" s="7">
        <v>1500</v>
      </c>
      <c r="O14" s="5" t="s">
        <v>58</v>
      </c>
      <c r="P14" s="7">
        <f t="shared" si="1"/>
        <v>363</v>
      </c>
      <c r="Q14" s="9">
        <f t="shared" si="2"/>
        <v>-0.75800000000000001</v>
      </c>
      <c r="R14" s="7">
        <v>4305</v>
      </c>
      <c r="S14" s="9">
        <f t="shared" si="3"/>
        <v>-0.68222996515679446</v>
      </c>
      <c r="T14" s="17" t="s">
        <v>73</v>
      </c>
      <c r="U14" s="5" t="s">
        <v>136</v>
      </c>
      <c r="V14" s="5" t="s">
        <v>137</v>
      </c>
      <c r="W14" s="5" t="s">
        <v>138</v>
      </c>
    </row>
    <row r="15" spans="1:23" ht="24" x14ac:dyDescent="0.2">
      <c r="A15" s="11" t="s">
        <v>139</v>
      </c>
      <c r="B15" s="11" t="s">
        <v>140</v>
      </c>
      <c r="C15" s="11" t="s">
        <v>55</v>
      </c>
      <c r="D15" s="11" t="s">
        <v>135</v>
      </c>
      <c r="E15" s="11" t="s">
        <v>57</v>
      </c>
      <c r="F15" s="12"/>
      <c r="G15" s="12"/>
      <c r="H15" s="12"/>
      <c r="I15" s="12"/>
      <c r="J15" s="12">
        <v>327</v>
      </c>
      <c r="K15" s="12">
        <v>734</v>
      </c>
      <c r="L15" s="13">
        <f t="shared" si="4"/>
        <v>1061</v>
      </c>
      <c r="M15" s="14">
        <v>5</v>
      </c>
      <c r="N15" s="13">
        <v>5000</v>
      </c>
      <c r="O15" s="11" t="s">
        <v>141</v>
      </c>
      <c r="P15" s="13">
        <f t="shared" si="1"/>
        <v>734</v>
      </c>
      <c r="Q15" s="15">
        <f t="shared" si="2"/>
        <v>-0.85319999999999996</v>
      </c>
      <c r="R15" s="13">
        <v>14350</v>
      </c>
      <c r="S15" s="15">
        <f t="shared" si="3"/>
        <v>-0.9260627177700349</v>
      </c>
      <c r="T15" s="16" t="s">
        <v>67</v>
      </c>
      <c r="U15" s="11" t="s">
        <v>142</v>
      </c>
      <c r="V15" s="11" t="s">
        <v>143</v>
      </c>
      <c r="W15" s="11" t="s">
        <v>144</v>
      </c>
    </row>
    <row r="16" spans="1:23" ht="24" x14ac:dyDescent="0.2">
      <c r="A16" s="5" t="s">
        <v>145</v>
      </c>
      <c r="B16" s="5" t="s">
        <v>146</v>
      </c>
      <c r="C16" s="5" t="s">
        <v>147</v>
      </c>
      <c r="D16" s="5" t="s">
        <v>148</v>
      </c>
      <c r="E16" s="5" t="s">
        <v>57</v>
      </c>
      <c r="F16" s="6"/>
      <c r="G16" s="6">
        <v>0</v>
      </c>
      <c r="H16" s="6">
        <v>401</v>
      </c>
      <c r="I16" s="6">
        <v>1200</v>
      </c>
      <c r="J16" s="6">
        <v>2186</v>
      </c>
      <c r="K16" s="6">
        <v>4151</v>
      </c>
      <c r="L16" s="7">
        <f t="shared" si="4"/>
        <v>7938</v>
      </c>
      <c r="M16" s="8">
        <v>5</v>
      </c>
      <c r="N16" s="7">
        <v>3000</v>
      </c>
      <c r="O16" s="5" t="s">
        <v>58</v>
      </c>
      <c r="P16" s="7">
        <f t="shared" si="1"/>
        <v>4151</v>
      </c>
      <c r="Q16" s="9">
        <f t="shared" si="2"/>
        <v>0.3836666666666666</v>
      </c>
      <c r="R16" s="7">
        <v>8610</v>
      </c>
      <c r="S16" s="9">
        <f t="shared" si="3"/>
        <v>-7.8048780487804836E-2</v>
      </c>
      <c r="T16" s="10" t="s">
        <v>59</v>
      </c>
      <c r="U16" s="5" t="s">
        <v>149</v>
      </c>
      <c r="V16" s="5" t="s">
        <v>150</v>
      </c>
      <c r="W16" s="5" t="s">
        <v>151</v>
      </c>
    </row>
    <row r="17" spans="1:23" ht="24" x14ac:dyDescent="0.2">
      <c r="A17" s="11" t="s">
        <v>152</v>
      </c>
      <c r="B17" s="11" t="s">
        <v>153</v>
      </c>
      <c r="C17" s="11" t="s">
        <v>154</v>
      </c>
      <c r="D17" s="11" t="s">
        <v>148</v>
      </c>
      <c r="E17" s="11" t="s">
        <v>57</v>
      </c>
      <c r="F17" s="12"/>
      <c r="G17" s="12">
        <v>0</v>
      </c>
      <c r="H17" s="12">
        <v>170</v>
      </c>
      <c r="I17" s="12">
        <v>567</v>
      </c>
      <c r="J17" s="12">
        <v>972</v>
      </c>
      <c r="K17" s="12">
        <v>1478</v>
      </c>
      <c r="L17" s="13">
        <f t="shared" si="4"/>
        <v>3187</v>
      </c>
      <c r="M17" s="14">
        <v>5</v>
      </c>
      <c r="N17" s="13">
        <v>1750</v>
      </c>
      <c r="O17" s="11" t="s">
        <v>80</v>
      </c>
      <c r="P17" s="13">
        <f t="shared" si="1"/>
        <v>1478</v>
      </c>
      <c r="Q17" s="15">
        <f t="shared" si="2"/>
        <v>-0.15542857142857147</v>
      </c>
      <c r="R17" s="13">
        <v>5022</v>
      </c>
      <c r="S17" s="15">
        <f t="shared" si="3"/>
        <v>-0.36539227399442453</v>
      </c>
      <c r="T17" s="16" t="s">
        <v>67</v>
      </c>
      <c r="U17" s="11" t="s">
        <v>155</v>
      </c>
      <c r="V17" s="11" t="s">
        <v>156</v>
      </c>
      <c r="W17" s="11" t="s">
        <v>157</v>
      </c>
    </row>
    <row r="18" spans="1:23" ht="24" x14ac:dyDescent="0.2">
      <c r="A18" s="5" t="s">
        <v>158</v>
      </c>
      <c r="B18" s="5" t="s">
        <v>159</v>
      </c>
      <c r="C18" s="5" t="s">
        <v>160</v>
      </c>
      <c r="D18" s="5" t="s">
        <v>148</v>
      </c>
      <c r="E18" s="5" t="s">
        <v>57</v>
      </c>
      <c r="F18" s="6"/>
      <c r="G18" s="6">
        <v>0</v>
      </c>
      <c r="H18" s="6">
        <v>112</v>
      </c>
      <c r="I18" s="6">
        <v>355</v>
      </c>
      <c r="J18" s="6">
        <v>754</v>
      </c>
      <c r="K18" s="6">
        <v>1198</v>
      </c>
      <c r="L18" s="7">
        <f t="shared" si="4"/>
        <v>2419</v>
      </c>
      <c r="M18" s="8">
        <v>5</v>
      </c>
      <c r="N18" s="7">
        <v>2100</v>
      </c>
      <c r="O18" s="5" t="s">
        <v>80</v>
      </c>
      <c r="P18" s="7">
        <f t="shared" si="1"/>
        <v>1198</v>
      </c>
      <c r="Q18" s="9">
        <f t="shared" si="2"/>
        <v>-0.42952380952380953</v>
      </c>
      <c r="R18" s="7">
        <v>6027</v>
      </c>
      <c r="S18" s="9">
        <f t="shared" si="3"/>
        <v>-0.59863945578231292</v>
      </c>
      <c r="T18" s="16" t="s">
        <v>67</v>
      </c>
      <c r="U18" s="5" t="s">
        <v>161</v>
      </c>
      <c r="V18" s="5" t="s">
        <v>162</v>
      </c>
      <c r="W18" s="5" t="s">
        <v>163</v>
      </c>
    </row>
    <row r="19" spans="1:23" x14ac:dyDescent="0.2">
      <c r="A19" s="11" t="s">
        <v>164</v>
      </c>
      <c r="B19" s="11" t="s">
        <v>165</v>
      </c>
      <c r="C19" s="11" t="s">
        <v>147</v>
      </c>
      <c r="D19" s="11" t="s">
        <v>166</v>
      </c>
      <c r="E19" s="11" t="s">
        <v>57</v>
      </c>
      <c r="F19" s="12"/>
      <c r="G19" s="12">
        <v>8</v>
      </c>
      <c r="H19" s="12">
        <v>116</v>
      </c>
      <c r="I19" s="12">
        <v>280</v>
      </c>
      <c r="J19" s="12">
        <v>474</v>
      </c>
      <c r="K19" s="12"/>
      <c r="L19" s="13">
        <f t="shared" si="4"/>
        <v>878</v>
      </c>
      <c r="M19" s="14">
        <v>5</v>
      </c>
      <c r="N19" s="13">
        <v>900</v>
      </c>
      <c r="O19" s="11" t="s">
        <v>58</v>
      </c>
      <c r="P19" s="13">
        <f t="shared" si="1"/>
        <v>474</v>
      </c>
      <c r="Q19" s="15">
        <f t="shared" si="2"/>
        <v>-0.47333333333333338</v>
      </c>
      <c r="R19" s="13">
        <v>2583</v>
      </c>
      <c r="S19" s="15">
        <f t="shared" si="3"/>
        <v>-0.66008517228029429</v>
      </c>
      <c r="T19" s="16" t="s">
        <v>67</v>
      </c>
      <c r="U19" s="11" t="s">
        <v>167</v>
      </c>
      <c r="V19" s="11" t="s">
        <v>168</v>
      </c>
      <c r="W19" s="11" t="s">
        <v>169</v>
      </c>
    </row>
    <row r="20" spans="1:23" ht="24" x14ac:dyDescent="0.2">
      <c r="A20" s="5" t="s">
        <v>170</v>
      </c>
      <c r="B20" s="5" t="s">
        <v>171</v>
      </c>
      <c r="C20" s="5" t="s">
        <v>55</v>
      </c>
      <c r="D20" s="5" t="s">
        <v>166</v>
      </c>
      <c r="E20" s="5" t="s">
        <v>57</v>
      </c>
      <c r="F20" s="6"/>
      <c r="G20" s="6">
        <v>0</v>
      </c>
      <c r="H20" s="6">
        <v>40</v>
      </c>
      <c r="I20" s="6">
        <v>218</v>
      </c>
      <c r="J20" s="6">
        <v>509</v>
      </c>
      <c r="K20" s="6">
        <v>716</v>
      </c>
      <c r="L20" s="7">
        <f t="shared" si="4"/>
        <v>1483</v>
      </c>
      <c r="M20" s="8">
        <v>5</v>
      </c>
      <c r="N20" s="7">
        <v>1250</v>
      </c>
      <c r="O20" s="5" t="s">
        <v>58</v>
      </c>
      <c r="P20" s="7">
        <f t="shared" si="1"/>
        <v>716</v>
      </c>
      <c r="Q20" s="9">
        <f t="shared" si="2"/>
        <v>-0.42720000000000002</v>
      </c>
      <c r="R20" s="7">
        <v>3588</v>
      </c>
      <c r="S20" s="9">
        <f t="shared" si="3"/>
        <v>-0.58667781493868443</v>
      </c>
      <c r="T20" s="16" t="s">
        <v>67</v>
      </c>
      <c r="U20" s="5" t="s">
        <v>172</v>
      </c>
      <c r="V20" s="5" t="s">
        <v>173</v>
      </c>
      <c r="W20" s="5" t="s">
        <v>174</v>
      </c>
    </row>
    <row r="21" spans="1:23" ht="24" x14ac:dyDescent="0.2">
      <c r="A21" s="11" t="s">
        <v>175</v>
      </c>
      <c r="B21" s="11" t="s">
        <v>176</v>
      </c>
      <c r="C21" s="11" t="s">
        <v>86</v>
      </c>
      <c r="D21" s="11" t="s">
        <v>177</v>
      </c>
      <c r="E21" s="11" t="s">
        <v>57</v>
      </c>
      <c r="F21" s="12"/>
      <c r="G21" s="12">
        <v>0</v>
      </c>
      <c r="H21" s="12">
        <v>150</v>
      </c>
      <c r="I21" s="12">
        <v>408</v>
      </c>
      <c r="J21" s="12">
        <v>658</v>
      </c>
      <c r="K21" s="12">
        <v>1036</v>
      </c>
      <c r="L21" s="13">
        <f t="shared" si="4"/>
        <v>2252</v>
      </c>
      <c r="M21" s="14">
        <v>5</v>
      </c>
      <c r="N21" s="13">
        <v>1100</v>
      </c>
      <c r="O21" s="11" t="s">
        <v>80</v>
      </c>
      <c r="P21" s="13">
        <f t="shared" si="1"/>
        <v>1036</v>
      </c>
      <c r="Q21" s="15">
        <f t="shared" si="2"/>
        <v>-5.8181818181818223E-2</v>
      </c>
      <c r="R21" s="13">
        <v>3157</v>
      </c>
      <c r="S21" s="15">
        <f t="shared" si="3"/>
        <v>-0.28666455495723786</v>
      </c>
      <c r="T21" s="16" t="s">
        <v>67</v>
      </c>
      <c r="U21" s="11" t="s">
        <v>178</v>
      </c>
      <c r="V21" s="11" t="s">
        <v>179</v>
      </c>
      <c r="W21" s="11" t="s">
        <v>180</v>
      </c>
    </row>
    <row r="22" spans="1:23" x14ac:dyDescent="0.2">
      <c r="A22" s="5" t="s">
        <v>181</v>
      </c>
      <c r="B22" s="5" t="s">
        <v>159</v>
      </c>
      <c r="C22" s="5" t="s">
        <v>55</v>
      </c>
      <c r="D22" s="5" t="s">
        <v>182</v>
      </c>
      <c r="E22" s="5" t="s">
        <v>57</v>
      </c>
      <c r="F22" s="6"/>
      <c r="G22" s="6">
        <v>0</v>
      </c>
      <c r="H22" s="6">
        <v>52</v>
      </c>
      <c r="I22" s="6">
        <v>106</v>
      </c>
      <c r="J22" s="6">
        <v>689</v>
      </c>
      <c r="K22" s="6">
        <v>1285</v>
      </c>
      <c r="L22" s="7">
        <f t="shared" si="4"/>
        <v>2132</v>
      </c>
      <c r="M22" s="8">
        <v>5</v>
      </c>
      <c r="N22" s="7">
        <v>1000</v>
      </c>
      <c r="O22" s="5" t="s">
        <v>58</v>
      </c>
      <c r="P22" s="7">
        <f t="shared" si="1"/>
        <v>1285</v>
      </c>
      <c r="Q22" s="9">
        <f t="shared" si="2"/>
        <v>0.28499999999999992</v>
      </c>
      <c r="R22" s="7">
        <v>2870</v>
      </c>
      <c r="S22" s="9">
        <f t="shared" si="3"/>
        <v>-0.25714285714285712</v>
      </c>
      <c r="T22" s="10" t="s">
        <v>59</v>
      </c>
      <c r="U22" s="5" t="s">
        <v>183</v>
      </c>
      <c r="V22" s="5" t="s">
        <v>184</v>
      </c>
      <c r="W22" s="5" t="s">
        <v>163</v>
      </c>
    </row>
    <row r="23" spans="1:23" ht="24" x14ac:dyDescent="0.2">
      <c r="A23" s="11" t="s">
        <v>185</v>
      </c>
      <c r="B23" s="11" t="s">
        <v>186</v>
      </c>
      <c r="C23" s="11" t="s">
        <v>55</v>
      </c>
      <c r="D23" s="11" t="s">
        <v>187</v>
      </c>
      <c r="E23" s="11" t="s">
        <v>57</v>
      </c>
      <c r="F23" s="12"/>
      <c r="G23" s="12">
        <v>10</v>
      </c>
      <c r="H23" s="12">
        <v>76</v>
      </c>
      <c r="I23" s="12">
        <v>137</v>
      </c>
      <c r="J23" s="12">
        <v>593</v>
      </c>
      <c r="K23" s="12">
        <v>1093</v>
      </c>
      <c r="L23" s="13">
        <f t="shared" si="4"/>
        <v>1909</v>
      </c>
      <c r="M23" s="14">
        <v>5</v>
      </c>
      <c r="N23" s="13">
        <v>1900</v>
      </c>
      <c r="O23" s="11" t="s">
        <v>141</v>
      </c>
      <c r="P23" s="13">
        <f t="shared" si="1"/>
        <v>1093</v>
      </c>
      <c r="Q23" s="15">
        <f t="shared" si="2"/>
        <v>-0.42473684210526319</v>
      </c>
      <c r="R23" s="13">
        <v>5453</v>
      </c>
      <c r="S23" s="15">
        <f t="shared" si="3"/>
        <v>-0.64991747661837529</v>
      </c>
      <c r="T23" s="16" t="s">
        <v>67</v>
      </c>
      <c r="U23" s="11" t="s">
        <v>188</v>
      </c>
      <c r="V23" s="11" t="s">
        <v>189</v>
      </c>
      <c r="W23" s="11" t="s">
        <v>190</v>
      </c>
    </row>
    <row r="24" spans="1:23" ht="24" x14ac:dyDescent="0.2">
      <c r="A24" s="5" t="s">
        <v>191</v>
      </c>
      <c r="B24" s="5" t="s">
        <v>192</v>
      </c>
      <c r="C24" s="5" t="s">
        <v>160</v>
      </c>
      <c r="D24" s="5" t="s">
        <v>193</v>
      </c>
      <c r="E24" s="5" t="s">
        <v>57</v>
      </c>
      <c r="F24" s="6"/>
      <c r="G24" s="6">
        <v>0</v>
      </c>
      <c r="H24" s="6">
        <v>114</v>
      </c>
      <c r="I24" s="6">
        <v>292</v>
      </c>
      <c r="J24" s="6">
        <v>540</v>
      </c>
      <c r="K24" s="6">
        <v>895</v>
      </c>
      <c r="L24" s="7">
        <f t="shared" si="4"/>
        <v>1841</v>
      </c>
      <c r="M24" s="8">
        <v>5</v>
      </c>
      <c r="N24" s="7">
        <v>1080</v>
      </c>
      <c r="O24" s="5" t="s">
        <v>58</v>
      </c>
      <c r="P24" s="7">
        <f t="shared" si="1"/>
        <v>895</v>
      </c>
      <c r="Q24" s="9">
        <f t="shared" si="2"/>
        <v>-0.17129629629629628</v>
      </c>
      <c r="R24" s="7">
        <v>3100</v>
      </c>
      <c r="S24" s="9">
        <f t="shared" si="3"/>
        <v>-0.40612903225806452</v>
      </c>
      <c r="T24" s="16" t="s">
        <v>67</v>
      </c>
      <c r="U24" s="5" t="s">
        <v>194</v>
      </c>
      <c r="V24" s="5" t="s">
        <v>195</v>
      </c>
      <c r="W24" s="5" t="s">
        <v>196</v>
      </c>
    </row>
    <row r="25" spans="1:23" ht="24" x14ac:dyDescent="0.2">
      <c r="A25" s="11" t="s">
        <v>197</v>
      </c>
      <c r="B25" s="11" t="s">
        <v>198</v>
      </c>
      <c r="C25" s="11" t="s">
        <v>129</v>
      </c>
      <c r="D25" s="11" t="s">
        <v>199</v>
      </c>
      <c r="E25" s="11" t="s">
        <v>200</v>
      </c>
      <c r="F25" s="12"/>
      <c r="G25" s="12"/>
      <c r="H25" s="12">
        <v>483</v>
      </c>
      <c r="I25" s="12">
        <v>5163</v>
      </c>
      <c r="J25" s="12">
        <v>11540</v>
      </c>
      <c r="K25" s="12">
        <v>22965</v>
      </c>
      <c r="L25" s="13">
        <f t="shared" ref="L25:L36" si="5">SUM(H25:K25)</f>
        <v>40151</v>
      </c>
      <c r="M25" s="14">
        <v>4</v>
      </c>
      <c r="N25" s="13">
        <v>4900</v>
      </c>
      <c r="O25" s="11" t="s">
        <v>80</v>
      </c>
      <c r="P25" s="13">
        <f t="shared" si="1"/>
        <v>22965</v>
      </c>
      <c r="Q25" s="15">
        <f t="shared" si="2"/>
        <v>3.6867346938775514</v>
      </c>
      <c r="R25" s="13">
        <v>9163</v>
      </c>
      <c r="S25" s="15">
        <f t="shared" si="3"/>
        <v>3.3818618356433481</v>
      </c>
      <c r="T25" s="10" t="s">
        <v>59</v>
      </c>
      <c r="U25" s="11" t="s">
        <v>201</v>
      </c>
      <c r="V25" s="11" t="s">
        <v>202</v>
      </c>
      <c r="W25" s="11" t="s">
        <v>203</v>
      </c>
    </row>
    <row r="26" spans="1:23" ht="24" x14ac:dyDescent="0.2">
      <c r="A26" s="5" t="s">
        <v>204</v>
      </c>
      <c r="B26" s="5" t="s">
        <v>205</v>
      </c>
      <c r="C26" s="5" t="s">
        <v>160</v>
      </c>
      <c r="D26" s="5" t="s">
        <v>206</v>
      </c>
      <c r="E26" s="5" t="s">
        <v>200</v>
      </c>
      <c r="F26" s="6"/>
      <c r="G26" s="6"/>
      <c r="H26" s="6">
        <v>24</v>
      </c>
      <c r="I26" s="6">
        <v>231</v>
      </c>
      <c r="J26" s="6">
        <v>602</v>
      </c>
      <c r="K26" s="6">
        <v>1068</v>
      </c>
      <c r="L26" s="7">
        <f t="shared" si="5"/>
        <v>1925</v>
      </c>
      <c r="M26" s="8">
        <v>4</v>
      </c>
      <c r="N26" s="7">
        <v>3000</v>
      </c>
      <c r="O26" s="5" t="s">
        <v>80</v>
      </c>
      <c r="P26" s="7">
        <f t="shared" si="1"/>
        <v>1068</v>
      </c>
      <c r="Q26" s="9">
        <f t="shared" si="2"/>
        <v>-0.64400000000000002</v>
      </c>
      <c r="R26" s="7">
        <v>5610</v>
      </c>
      <c r="S26" s="9">
        <f t="shared" si="3"/>
        <v>-0.65686274509803921</v>
      </c>
      <c r="T26" s="16" t="s">
        <v>67</v>
      </c>
      <c r="U26" s="5" t="s">
        <v>207</v>
      </c>
      <c r="V26" s="5" t="s">
        <v>208</v>
      </c>
      <c r="W26" s="5" t="s">
        <v>209</v>
      </c>
    </row>
    <row r="27" spans="1:23" ht="24" x14ac:dyDescent="0.2">
      <c r="A27" s="11" t="s">
        <v>210</v>
      </c>
      <c r="B27" s="11" t="s">
        <v>211</v>
      </c>
      <c r="C27" s="11" t="s">
        <v>55</v>
      </c>
      <c r="D27" s="11" t="s">
        <v>212</v>
      </c>
      <c r="E27" s="11" t="s">
        <v>200</v>
      </c>
      <c r="F27" s="12"/>
      <c r="G27" s="12"/>
      <c r="H27" s="12">
        <v>134</v>
      </c>
      <c r="I27" s="12">
        <v>500</v>
      </c>
      <c r="J27" s="12">
        <v>963</v>
      </c>
      <c r="K27" s="12">
        <v>1900</v>
      </c>
      <c r="L27" s="13">
        <f t="shared" si="5"/>
        <v>3497</v>
      </c>
      <c r="M27" s="14">
        <v>4</v>
      </c>
      <c r="N27" s="13">
        <v>1700</v>
      </c>
      <c r="O27" s="11" t="s">
        <v>58</v>
      </c>
      <c r="P27" s="13">
        <f t="shared" si="1"/>
        <v>1900</v>
      </c>
      <c r="Q27" s="15">
        <f t="shared" si="2"/>
        <v>0.11764705882352944</v>
      </c>
      <c r="R27" s="13">
        <v>3179</v>
      </c>
      <c r="S27" s="15">
        <f t="shared" si="3"/>
        <v>0.10003145643284062</v>
      </c>
      <c r="T27" s="16" t="s">
        <v>67</v>
      </c>
      <c r="U27" s="11" t="s">
        <v>213</v>
      </c>
      <c r="V27" s="11" t="s">
        <v>214</v>
      </c>
      <c r="W27" s="11" t="s">
        <v>215</v>
      </c>
    </row>
    <row r="28" spans="1:23" ht="24" x14ac:dyDescent="0.2">
      <c r="A28" s="5" t="s">
        <v>216</v>
      </c>
      <c r="B28" s="5" t="s">
        <v>159</v>
      </c>
      <c r="C28" s="5" t="s">
        <v>55</v>
      </c>
      <c r="D28" s="5" t="s">
        <v>217</v>
      </c>
      <c r="E28" s="5" t="s">
        <v>200</v>
      </c>
      <c r="F28" s="6"/>
      <c r="G28" s="6"/>
      <c r="H28" s="6">
        <v>271</v>
      </c>
      <c r="I28" s="6">
        <v>980</v>
      </c>
      <c r="J28" s="6">
        <v>1390</v>
      </c>
      <c r="K28" s="6">
        <v>2000</v>
      </c>
      <c r="L28" s="7">
        <f t="shared" si="5"/>
        <v>4641</v>
      </c>
      <c r="M28" s="8">
        <v>4</v>
      </c>
      <c r="N28" s="7">
        <v>2000</v>
      </c>
      <c r="O28" s="5" t="s">
        <v>58</v>
      </c>
      <c r="P28" s="7">
        <f t="shared" si="1"/>
        <v>2000</v>
      </c>
      <c r="Q28" s="9">
        <f t="shared" si="2"/>
        <v>0</v>
      </c>
      <c r="R28" s="7">
        <v>3740</v>
      </c>
      <c r="S28" s="9">
        <f t="shared" si="3"/>
        <v>0.24090909090909096</v>
      </c>
      <c r="T28" s="16" t="s">
        <v>67</v>
      </c>
      <c r="U28" s="5" t="s">
        <v>218</v>
      </c>
      <c r="V28" s="5" t="s">
        <v>219</v>
      </c>
      <c r="W28" s="5" t="s">
        <v>220</v>
      </c>
    </row>
    <row r="29" spans="1:23" ht="24" x14ac:dyDescent="0.2">
      <c r="A29" s="11" t="s">
        <v>221</v>
      </c>
      <c r="B29" s="11" t="s">
        <v>140</v>
      </c>
      <c r="C29" s="11" t="s">
        <v>55</v>
      </c>
      <c r="D29" s="11" t="s">
        <v>222</v>
      </c>
      <c r="E29" s="11" t="s">
        <v>200</v>
      </c>
      <c r="F29" s="12"/>
      <c r="G29" s="12"/>
      <c r="H29" s="12">
        <v>34</v>
      </c>
      <c r="I29" s="12">
        <v>294</v>
      </c>
      <c r="J29" s="12">
        <v>549</v>
      </c>
      <c r="K29" s="12">
        <v>670</v>
      </c>
      <c r="L29" s="13">
        <f t="shared" si="5"/>
        <v>1547</v>
      </c>
      <c r="M29" s="14">
        <v>4</v>
      </c>
      <c r="N29" s="13">
        <v>2000</v>
      </c>
      <c r="O29" s="11" t="s">
        <v>58</v>
      </c>
      <c r="P29" s="13">
        <f t="shared" si="1"/>
        <v>670</v>
      </c>
      <c r="Q29" s="15">
        <f t="shared" si="2"/>
        <v>-0.66500000000000004</v>
      </c>
      <c r="R29" s="13">
        <v>3740</v>
      </c>
      <c r="S29" s="15">
        <f t="shared" si="3"/>
        <v>-0.58636363636363642</v>
      </c>
      <c r="T29" s="17" t="s">
        <v>73</v>
      </c>
      <c r="U29" s="11" t="s">
        <v>223</v>
      </c>
      <c r="V29" s="11" t="s">
        <v>224</v>
      </c>
      <c r="W29" s="11" t="s">
        <v>225</v>
      </c>
    </row>
    <row r="30" spans="1:23" ht="24" x14ac:dyDescent="0.2">
      <c r="A30" s="5" t="s">
        <v>226</v>
      </c>
      <c r="B30" s="5" t="s">
        <v>205</v>
      </c>
      <c r="C30" s="5" t="s">
        <v>147</v>
      </c>
      <c r="D30" s="5" t="s">
        <v>227</v>
      </c>
      <c r="E30" s="5" t="s">
        <v>200</v>
      </c>
      <c r="F30" s="6"/>
      <c r="G30" s="6"/>
      <c r="H30" s="6">
        <v>24</v>
      </c>
      <c r="I30" s="6">
        <v>85</v>
      </c>
      <c r="J30" s="6">
        <v>246</v>
      </c>
      <c r="K30" s="6">
        <v>291</v>
      </c>
      <c r="L30" s="7">
        <f t="shared" si="5"/>
        <v>646</v>
      </c>
      <c r="M30" s="8">
        <v>4</v>
      </c>
      <c r="N30" s="7">
        <v>3450</v>
      </c>
      <c r="O30" s="5" t="s">
        <v>80</v>
      </c>
      <c r="P30" s="7">
        <f t="shared" si="1"/>
        <v>291</v>
      </c>
      <c r="Q30" s="9">
        <f t="shared" si="2"/>
        <v>-0.91565217391304343</v>
      </c>
      <c r="R30" s="7">
        <v>6452</v>
      </c>
      <c r="S30" s="9">
        <f t="shared" si="3"/>
        <v>-0.89987600743955365</v>
      </c>
      <c r="T30" s="17" t="s">
        <v>73</v>
      </c>
      <c r="U30" s="5" t="s">
        <v>228</v>
      </c>
      <c r="V30" s="5" t="s">
        <v>229</v>
      </c>
      <c r="W30" s="5" t="s">
        <v>230</v>
      </c>
    </row>
    <row r="31" spans="1:23" ht="24" x14ac:dyDescent="0.2">
      <c r="A31" s="11" t="s">
        <v>231</v>
      </c>
      <c r="B31" s="11" t="s">
        <v>232</v>
      </c>
      <c r="C31" s="11" t="s">
        <v>55</v>
      </c>
      <c r="D31" s="11" t="s">
        <v>233</v>
      </c>
      <c r="E31" s="11" t="s">
        <v>200</v>
      </c>
      <c r="F31" s="12"/>
      <c r="G31" s="12"/>
      <c r="H31" s="12">
        <v>0</v>
      </c>
      <c r="I31" s="12">
        <v>23</v>
      </c>
      <c r="J31" s="12">
        <v>150</v>
      </c>
      <c r="K31" s="12">
        <v>205</v>
      </c>
      <c r="L31" s="13">
        <f t="shared" si="5"/>
        <v>378</v>
      </c>
      <c r="M31" s="14">
        <v>4</v>
      </c>
      <c r="N31" s="13">
        <v>1300</v>
      </c>
      <c r="O31" s="11" t="s">
        <v>80</v>
      </c>
      <c r="P31" s="13">
        <f t="shared" si="1"/>
        <v>205</v>
      </c>
      <c r="Q31" s="15">
        <f t="shared" si="2"/>
        <v>-0.84230769230769231</v>
      </c>
      <c r="R31" s="13">
        <v>2431</v>
      </c>
      <c r="S31" s="15">
        <f t="shared" si="3"/>
        <v>-0.84450843274372689</v>
      </c>
      <c r="T31" s="17" t="s">
        <v>73</v>
      </c>
      <c r="U31" s="11" t="s">
        <v>234</v>
      </c>
      <c r="V31" s="11" t="s">
        <v>235</v>
      </c>
      <c r="W31" s="11" t="s">
        <v>236</v>
      </c>
    </row>
    <row r="32" spans="1:23" x14ac:dyDescent="0.2">
      <c r="A32" s="5" t="s">
        <v>237</v>
      </c>
      <c r="B32" s="5" t="s">
        <v>238</v>
      </c>
      <c r="C32" s="5" t="s">
        <v>86</v>
      </c>
      <c r="D32" s="5" t="s">
        <v>227</v>
      </c>
      <c r="E32" s="5" t="s">
        <v>200</v>
      </c>
      <c r="F32" s="6"/>
      <c r="G32" s="6"/>
      <c r="H32" s="6">
        <v>22</v>
      </c>
      <c r="I32" s="6">
        <v>381</v>
      </c>
      <c r="J32" s="6">
        <v>50</v>
      </c>
      <c r="K32" s="6">
        <v>0</v>
      </c>
      <c r="L32" s="7">
        <f t="shared" si="5"/>
        <v>453</v>
      </c>
      <c r="M32" s="8">
        <v>4</v>
      </c>
      <c r="N32" s="7">
        <v>500</v>
      </c>
      <c r="O32" s="5" t="s">
        <v>111</v>
      </c>
      <c r="P32" s="7">
        <f t="shared" si="1"/>
        <v>381</v>
      </c>
      <c r="Q32" s="9">
        <f t="shared" si="2"/>
        <v>-0.23799999999999999</v>
      </c>
      <c r="R32" s="7">
        <v>935</v>
      </c>
      <c r="S32" s="9">
        <f t="shared" si="3"/>
        <v>-0.51550802139037433</v>
      </c>
      <c r="T32" s="17" t="s">
        <v>73</v>
      </c>
      <c r="U32" s="5" t="s">
        <v>239</v>
      </c>
      <c r="V32" s="5" t="s">
        <v>240</v>
      </c>
      <c r="W32" s="5" t="s">
        <v>241</v>
      </c>
    </row>
    <row r="33" spans="1:23" ht="24" x14ac:dyDescent="0.2">
      <c r="A33" s="11" t="s">
        <v>242</v>
      </c>
      <c r="B33" s="11" t="s">
        <v>243</v>
      </c>
      <c r="C33" s="11" t="s">
        <v>147</v>
      </c>
      <c r="D33" s="11" t="s">
        <v>244</v>
      </c>
      <c r="E33" s="11" t="s">
        <v>200</v>
      </c>
      <c r="F33" s="12"/>
      <c r="G33" s="12"/>
      <c r="H33" s="12">
        <v>73</v>
      </c>
      <c r="I33" s="12">
        <v>85</v>
      </c>
      <c r="J33" s="12">
        <v>215</v>
      </c>
      <c r="K33" s="12">
        <v>284</v>
      </c>
      <c r="L33" s="13">
        <f t="shared" si="5"/>
        <v>657</v>
      </c>
      <c r="M33" s="14">
        <v>4</v>
      </c>
      <c r="N33" s="13">
        <v>2500</v>
      </c>
      <c r="O33" s="11" t="s">
        <v>80</v>
      </c>
      <c r="P33" s="13">
        <f t="shared" si="1"/>
        <v>284</v>
      </c>
      <c r="Q33" s="15">
        <f t="shared" si="2"/>
        <v>-0.88639999999999997</v>
      </c>
      <c r="R33" s="13">
        <v>4675</v>
      </c>
      <c r="S33" s="15">
        <f t="shared" si="3"/>
        <v>-0.85946524064171126</v>
      </c>
      <c r="T33" s="17" t="s">
        <v>73</v>
      </c>
      <c r="U33" s="11" t="s">
        <v>245</v>
      </c>
      <c r="V33" s="11" t="s">
        <v>246</v>
      </c>
      <c r="W33" s="11" t="s">
        <v>247</v>
      </c>
    </row>
    <row r="34" spans="1:23" ht="24" x14ac:dyDescent="0.2">
      <c r="A34" s="5" t="s">
        <v>248</v>
      </c>
      <c r="B34" s="5" t="s">
        <v>249</v>
      </c>
      <c r="C34" s="5" t="s">
        <v>55</v>
      </c>
      <c r="D34" s="5" t="s">
        <v>250</v>
      </c>
      <c r="E34" s="5" t="s">
        <v>200</v>
      </c>
      <c r="F34" s="6"/>
      <c r="G34" s="6"/>
      <c r="H34" s="6">
        <v>0</v>
      </c>
      <c r="I34" s="6">
        <v>306</v>
      </c>
      <c r="J34" s="6">
        <v>479</v>
      </c>
      <c r="K34" s="6">
        <v>690</v>
      </c>
      <c r="L34" s="7">
        <f t="shared" si="5"/>
        <v>1475</v>
      </c>
      <c r="M34" s="8">
        <v>4</v>
      </c>
      <c r="N34" s="7"/>
      <c r="O34" s="5" t="s">
        <v>66</v>
      </c>
      <c r="P34" s="7">
        <f t="shared" ref="P34:P51" si="6">MAX(F34:K34)</f>
        <v>690</v>
      </c>
      <c r="Q34" s="9"/>
      <c r="R34" s="7"/>
      <c r="S34" s="9"/>
      <c r="T34" s="10" t="s">
        <v>59</v>
      </c>
      <c r="U34" s="5" t="s">
        <v>251</v>
      </c>
      <c r="V34" s="5" t="s">
        <v>252</v>
      </c>
      <c r="W34" s="5" t="s">
        <v>253</v>
      </c>
    </row>
    <row r="35" spans="1:23" ht="24" x14ac:dyDescent="0.2">
      <c r="A35" s="11" t="s">
        <v>254</v>
      </c>
      <c r="B35" s="11" t="s">
        <v>116</v>
      </c>
      <c r="C35" s="11" t="s">
        <v>79</v>
      </c>
      <c r="D35" s="11" t="s">
        <v>255</v>
      </c>
      <c r="E35" s="11" t="s">
        <v>200</v>
      </c>
      <c r="F35" s="12"/>
      <c r="G35" s="12"/>
      <c r="H35" s="12">
        <v>94</v>
      </c>
      <c r="I35" s="12">
        <v>558</v>
      </c>
      <c r="J35" s="12">
        <v>970</v>
      </c>
      <c r="K35" s="12">
        <v>2314</v>
      </c>
      <c r="L35" s="13">
        <f t="shared" si="5"/>
        <v>3936</v>
      </c>
      <c r="M35" s="14">
        <v>4</v>
      </c>
      <c r="N35" s="13">
        <v>4000</v>
      </c>
      <c r="O35" s="11" t="s">
        <v>58</v>
      </c>
      <c r="P35" s="13">
        <f t="shared" si="6"/>
        <v>2314</v>
      </c>
      <c r="Q35" s="15">
        <f t="shared" ref="Q35:Q45" si="7">IF(N35="","",P35/N35-1)</f>
        <v>-0.42149999999999999</v>
      </c>
      <c r="R35" s="13">
        <v>7480</v>
      </c>
      <c r="S35" s="15">
        <f t="shared" ref="S35:S45" si="8">L35/R35-1</f>
        <v>-0.47379679144385023</v>
      </c>
      <c r="T35" s="10" t="s">
        <v>59</v>
      </c>
      <c r="U35" s="11" t="s">
        <v>256</v>
      </c>
      <c r="V35" s="11" t="s">
        <v>257</v>
      </c>
      <c r="W35" s="11" t="s">
        <v>258</v>
      </c>
    </row>
    <row r="36" spans="1:23" ht="24" x14ac:dyDescent="0.2">
      <c r="A36" s="5" t="s">
        <v>259</v>
      </c>
      <c r="B36" s="5" t="s">
        <v>260</v>
      </c>
      <c r="C36" s="5" t="s">
        <v>86</v>
      </c>
      <c r="D36" s="5" t="s">
        <v>37</v>
      </c>
      <c r="E36" s="5" t="s">
        <v>200</v>
      </c>
      <c r="F36" s="6"/>
      <c r="G36" s="6"/>
      <c r="H36" s="6">
        <v>6</v>
      </c>
      <c r="I36" s="6">
        <v>34</v>
      </c>
      <c r="J36" s="6">
        <v>67</v>
      </c>
      <c r="K36" s="6">
        <v>147</v>
      </c>
      <c r="L36" s="7">
        <f t="shared" si="5"/>
        <v>254</v>
      </c>
      <c r="M36" s="8">
        <v>4</v>
      </c>
      <c r="N36" s="7">
        <v>1000</v>
      </c>
      <c r="O36" s="5" t="s">
        <v>80</v>
      </c>
      <c r="P36" s="7">
        <f t="shared" si="6"/>
        <v>147</v>
      </c>
      <c r="Q36" s="9">
        <f t="shared" si="7"/>
        <v>-0.85299999999999998</v>
      </c>
      <c r="R36" s="7">
        <v>1870</v>
      </c>
      <c r="S36" s="9">
        <f t="shared" si="8"/>
        <v>-0.86417112299465237</v>
      </c>
      <c r="T36" s="17" t="s">
        <v>73</v>
      </c>
      <c r="U36" s="5" t="s">
        <v>261</v>
      </c>
      <c r="V36" s="5" t="s">
        <v>262</v>
      </c>
      <c r="W36" s="5" t="s">
        <v>263</v>
      </c>
    </row>
    <row r="37" spans="1:23" ht="24" x14ac:dyDescent="0.2">
      <c r="A37" s="11" t="s">
        <v>264</v>
      </c>
      <c r="B37" s="11" t="s">
        <v>265</v>
      </c>
      <c r="C37" s="11" t="s">
        <v>86</v>
      </c>
      <c r="D37" s="11" t="s">
        <v>266</v>
      </c>
      <c r="E37" s="11" t="s">
        <v>200</v>
      </c>
      <c r="F37" s="12"/>
      <c r="G37" s="12"/>
      <c r="H37" s="12"/>
      <c r="I37" s="12">
        <v>7</v>
      </c>
      <c r="J37" s="12">
        <v>213</v>
      </c>
      <c r="K37" s="12">
        <v>650</v>
      </c>
      <c r="L37" s="13">
        <f t="shared" ref="L37:L47" si="9">SUM(I37:K37)</f>
        <v>870</v>
      </c>
      <c r="M37" s="14">
        <v>3</v>
      </c>
      <c r="N37" s="13">
        <v>10000</v>
      </c>
      <c r="O37" s="11" t="s">
        <v>80</v>
      </c>
      <c r="P37" s="13">
        <f t="shared" si="6"/>
        <v>650</v>
      </c>
      <c r="Q37" s="15">
        <f t="shared" si="7"/>
        <v>-0.93500000000000005</v>
      </c>
      <c r="R37" s="13">
        <v>10500</v>
      </c>
      <c r="S37" s="15">
        <f t="shared" si="8"/>
        <v>-0.91714285714285715</v>
      </c>
      <c r="T37" s="17" t="s">
        <v>73</v>
      </c>
      <c r="U37" s="11" t="s">
        <v>267</v>
      </c>
      <c r="V37" s="11" t="s">
        <v>268</v>
      </c>
      <c r="W37" s="11" t="s">
        <v>269</v>
      </c>
    </row>
    <row r="38" spans="1:23" ht="24" x14ac:dyDescent="0.2">
      <c r="A38" s="5" t="s">
        <v>270</v>
      </c>
      <c r="B38" s="5" t="s">
        <v>271</v>
      </c>
      <c r="C38" s="5" t="s">
        <v>272</v>
      </c>
      <c r="D38" s="5" t="s">
        <v>273</v>
      </c>
      <c r="E38" s="5" t="s">
        <v>200</v>
      </c>
      <c r="F38" s="6"/>
      <c r="G38" s="6"/>
      <c r="H38" s="6"/>
      <c r="I38" s="6">
        <v>24</v>
      </c>
      <c r="J38" s="6">
        <v>226</v>
      </c>
      <c r="K38" s="6">
        <v>312</v>
      </c>
      <c r="L38" s="7">
        <f t="shared" si="9"/>
        <v>562</v>
      </c>
      <c r="M38" s="8">
        <v>3</v>
      </c>
      <c r="N38" s="7">
        <v>2800</v>
      </c>
      <c r="O38" s="5" t="s">
        <v>58</v>
      </c>
      <c r="P38" s="7">
        <f t="shared" si="6"/>
        <v>312</v>
      </c>
      <c r="Q38" s="9">
        <f t="shared" si="7"/>
        <v>-0.88857142857142857</v>
      </c>
      <c r="R38" s="7">
        <v>2940</v>
      </c>
      <c r="S38" s="9">
        <f t="shared" si="8"/>
        <v>-0.80884353741496595</v>
      </c>
      <c r="T38" s="17" t="s">
        <v>73</v>
      </c>
      <c r="U38" s="5" t="s">
        <v>274</v>
      </c>
      <c r="V38" s="5" t="s">
        <v>275</v>
      </c>
      <c r="W38" s="5" t="s">
        <v>276</v>
      </c>
    </row>
    <row r="39" spans="1:23" ht="24" x14ac:dyDescent="0.2">
      <c r="A39" s="11" t="s">
        <v>277</v>
      </c>
      <c r="B39" s="11" t="s">
        <v>278</v>
      </c>
      <c r="C39" s="11" t="s">
        <v>86</v>
      </c>
      <c r="D39" s="11" t="s">
        <v>279</v>
      </c>
      <c r="E39" s="11" t="s">
        <v>200</v>
      </c>
      <c r="F39" s="12"/>
      <c r="G39" s="12"/>
      <c r="H39" s="12"/>
      <c r="I39" s="12">
        <v>1</v>
      </c>
      <c r="J39" s="12">
        <v>72</v>
      </c>
      <c r="K39" s="12">
        <v>195</v>
      </c>
      <c r="L39" s="13">
        <f t="shared" si="9"/>
        <v>268</v>
      </c>
      <c r="M39" s="14">
        <v>3</v>
      </c>
      <c r="N39" s="13">
        <v>1000</v>
      </c>
      <c r="O39" s="11" t="s">
        <v>80</v>
      </c>
      <c r="P39" s="13">
        <f t="shared" si="6"/>
        <v>195</v>
      </c>
      <c r="Q39" s="15">
        <f t="shared" si="7"/>
        <v>-0.80499999999999994</v>
      </c>
      <c r="R39" s="13">
        <v>1050</v>
      </c>
      <c r="S39" s="15">
        <f t="shared" si="8"/>
        <v>-0.74476190476190474</v>
      </c>
      <c r="T39" s="17" t="s">
        <v>73</v>
      </c>
      <c r="U39" s="11" t="s">
        <v>280</v>
      </c>
      <c r="V39" s="11" t="s">
        <v>281</v>
      </c>
      <c r="W39" s="11" t="s">
        <v>282</v>
      </c>
    </row>
    <row r="40" spans="1:23" ht="24" x14ac:dyDescent="0.2">
      <c r="A40" s="5" t="s">
        <v>283</v>
      </c>
      <c r="B40" s="5" t="s">
        <v>186</v>
      </c>
      <c r="C40" s="5" t="s">
        <v>284</v>
      </c>
      <c r="D40" s="5" t="s">
        <v>273</v>
      </c>
      <c r="E40" s="5" t="s">
        <v>200</v>
      </c>
      <c r="F40" s="6"/>
      <c r="G40" s="6"/>
      <c r="H40" s="6"/>
      <c r="I40" s="6">
        <v>1524</v>
      </c>
      <c r="J40" s="6">
        <v>749</v>
      </c>
      <c r="K40" s="6">
        <v>762</v>
      </c>
      <c r="L40" s="7">
        <f t="shared" si="9"/>
        <v>3035</v>
      </c>
      <c r="M40" s="8">
        <v>3</v>
      </c>
      <c r="N40" s="7">
        <v>3800</v>
      </c>
      <c r="O40" s="5" t="s">
        <v>58</v>
      </c>
      <c r="P40" s="7">
        <f t="shared" si="6"/>
        <v>1524</v>
      </c>
      <c r="Q40" s="9">
        <f t="shared" si="7"/>
        <v>-0.59894736842105267</v>
      </c>
      <c r="R40" s="7">
        <v>3990</v>
      </c>
      <c r="S40" s="9">
        <f t="shared" si="8"/>
        <v>-0.23934837092731831</v>
      </c>
      <c r="T40" s="17" t="s">
        <v>73</v>
      </c>
      <c r="U40" s="5" t="s">
        <v>285</v>
      </c>
      <c r="V40" s="5" t="s">
        <v>286</v>
      </c>
      <c r="W40" s="5" t="s">
        <v>190</v>
      </c>
    </row>
    <row r="41" spans="1:23" ht="24" x14ac:dyDescent="0.2">
      <c r="A41" s="11" t="s">
        <v>287</v>
      </c>
      <c r="B41" s="11" t="s">
        <v>288</v>
      </c>
      <c r="C41" s="11" t="s">
        <v>284</v>
      </c>
      <c r="D41" s="11" t="s">
        <v>289</v>
      </c>
      <c r="E41" s="11" t="s">
        <v>200</v>
      </c>
      <c r="F41" s="12"/>
      <c r="G41" s="12"/>
      <c r="H41" s="12"/>
      <c r="I41" s="12">
        <v>591</v>
      </c>
      <c r="J41" s="12">
        <v>1836</v>
      </c>
      <c r="K41" s="12">
        <v>1922</v>
      </c>
      <c r="L41" s="13">
        <f t="shared" si="9"/>
        <v>4349</v>
      </c>
      <c r="M41" s="14">
        <v>3</v>
      </c>
      <c r="N41" s="13">
        <v>1600</v>
      </c>
      <c r="O41" s="11" t="s">
        <v>80</v>
      </c>
      <c r="P41" s="13">
        <f t="shared" si="6"/>
        <v>1922</v>
      </c>
      <c r="Q41" s="15">
        <f t="shared" si="7"/>
        <v>0.20124999999999993</v>
      </c>
      <c r="R41" s="13">
        <v>1680</v>
      </c>
      <c r="S41" s="15">
        <f t="shared" si="8"/>
        <v>1.5886904761904761</v>
      </c>
      <c r="T41" s="10" t="s">
        <v>59</v>
      </c>
      <c r="U41" s="11" t="s">
        <v>290</v>
      </c>
      <c r="V41" s="11" t="s">
        <v>291</v>
      </c>
      <c r="W41" s="11" t="s">
        <v>292</v>
      </c>
    </row>
    <row r="42" spans="1:23" ht="24" x14ac:dyDescent="0.2">
      <c r="A42" s="5" t="s">
        <v>293</v>
      </c>
      <c r="B42" s="5" t="s">
        <v>243</v>
      </c>
      <c r="C42" s="5" t="s">
        <v>55</v>
      </c>
      <c r="D42" s="5" t="s">
        <v>279</v>
      </c>
      <c r="E42" s="5" t="s">
        <v>200</v>
      </c>
      <c r="F42" s="6"/>
      <c r="G42" s="6"/>
      <c r="H42" s="6"/>
      <c r="I42" s="6">
        <v>10</v>
      </c>
      <c r="J42" s="6">
        <v>133</v>
      </c>
      <c r="K42" s="6">
        <v>304</v>
      </c>
      <c r="L42" s="7">
        <f t="shared" si="9"/>
        <v>447</v>
      </c>
      <c r="M42" s="8">
        <v>3</v>
      </c>
      <c r="N42" s="7">
        <v>542</v>
      </c>
      <c r="O42" s="5" t="s">
        <v>80</v>
      </c>
      <c r="P42" s="7">
        <f t="shared" si="6"/>
        <v>304</v>
      </c>
      <c r="Q42" s="9">
        <f t="shared" si="7"/>
        <v>-0.43911439114391149</v>
      </c>
      <c r="R42" s="7">
        <v>569</v>
      </c>
      <c r="S42" s="9">
        <f t="shared" si="8"/>
        <v>-0.21441124780316345</v>
      </c>
      <c r="T42" s="16" t="s">
        <v>67</v>
      </c>
      <c r="U42" s="5" t="s">
        <v>294</v>
      </c>
      <c r="V42" s="5" t="s">
        <v>295</v>
      </c>
      <c r="W42" s="5" t="s">
        <v>296</v>
      </c>
    </row>
    <row r="43" spans="1:23" ht="24" x14ac:dyDescent="0.2">
      <c r="A43" s="11" t="s">
        <v>297</v>
      </c>
      <c r="B43" s="11" t="s">
        <v>298</v>
      </c>
      <c r="C43" s="11" t="s">
        <v>55</v>
      </c>
      <c r="D43" s="11" t="s">
        <v>273</v>
      </c>
      <c r="E43" s="11" t="s">
        <v>200</v>
      </c>
      <c r="F43" s="12"/>
      <c r="G43" s="12"/>
      <c r="H43" s="12"/>
      <c r="I43" s="12">
        <v>55</v>
      </c>
      <c r="J43" s="12">
        <v>281</v>
      </c>
      <c r="K43" s="12">
        <v>445</v>
      </c>
      <c r="L43" s="13">
        <f t="shared" si="9"/>
        <v>781</v>
      </c>
      <c r="M43" s="14">
        <v>3</v>
      </c>
      <c r="N43" s="13">
        <v>2500</v>
      </c>
      <c r="O43" s="11" t="s">
        <v>80</v>
      </c>
      <c r="P43" s="13">
        <f t="shared" si="6"/>
        <v>445</v>
      </c>
      <c r="Q43" s="15">
        <f t="shared" si="7"/>
        <v>-0.82200000000000006</v>
      </c>
      <c r="R43" s="13">
        <v>2625</v>
      </c>
      <c r="S43" s="15">
        <f t="shared" si="8"/>
        <v>-0.70247619047619048</v>
      </c>
      <c r="T43" s="16" t="s">
        <v>67</v>
      </c>
      <c r="U43" s="11" t="s">
        <v>299</v>
      </c>
      <c r="V43" s="11" t="s">
        <v>300</v>
      </c>
      <c r="W43" s="11" t="s">
        <v>301</v>
      </c>
    </row>
    <row r="44" spans="1:23" ht="24" x14ac:dyDescent="0.2">
      <c r="A44" s="5" t="s">
        <v>302</v>
      </c>
      <c r="B44" s="5" t="s">
        <v>140</v>
      </c>
      <c r="C44" s="5" t="s">
        <v>55</v>
      </c>
      <c r="D44" s="5" t="s">
        <v>279</v>
      </c>
      <c r="E44" s="5" t="s">
        <v>200</v>
      </c>
      <c r="F44" s="6"/>
      <c r="G44" s="6"/>
      <c r="H44" s="6"/>
      <c r="I44" s="6">
        <v>18</v>
      </c>
      <c r="J44" s="6">
        <v>287</v>
      </c>
      <c r="K44" s="6">
        <v>463</v>
      </c>
      <c r="L44" s="7">
        <f t="shared" si="9"/>
        <v>768</v>
      </c>
      <c r="M44" s="8">
        <v>3</v>
      </c>
      <c r="N44" s="7">
        <v>1000</v>
      </c>
      <c r="O44" s="5" t="s">
        <v>141</v>
      </c>
      <c r="P44" s="7">
        <f t="shared" si="6"/>
        <v>463</v>
      </c>
      <c r="Q44" s="9">
        <f t="shared" si="7"/>
        <v>-0.53699999999999992</v>
      </c>
      <c r="R44" s="7">
        <v>1050</v>
      </c>
      <c r="S44" s="9">
        <f t="shared" si="8"/>
        <v>-0.26857142857142857</v>
      </c>
      <c r="T44" s="16" t="s">
        <v>67</v>
      </c>
      <c r="U44" s="5" t="s">
        <v>303</v>
      </c>
      <c r="V44" s="5" t="s">
        <v>304</v>
      </c>
      <c r="W44" s="5" t="s">
        <v>305</v>
      </c>
    </row>
    <row r="45" spans="1:23" ht="24" x14ac:dyDescent="0.2">
      <c r="A45" s="11" t="s">
        <v>306</v>
      </c>
      <c r="B45" s="11" t="s">
        <v>97</v>
      </c>
      <c r="C45" s="11" t="s">
        <v>55</v>
      </c>
      <c r="D45" s="11" t="s">
        <v>307</v>
      </c>
      <c r="E45" s="11" t="s">
        <v>200</v>
      </c>
      <c r="F45" s="12"/>
      <c r="G45" s="12"/>
      <c r="H45" s="12"/>
      <c r="I45" s="12">
        <v>41</v>
      </c>
      <c r="J45" s="12">
        <v>196</v>
      </c>
      <c r="K45" s="12">
        <v>280</v>
      </c>
      <c r="L45" s="13">
        <f t="shared" si="9"/>
        <v>517</v>
      </c>
      <c r="M45" s="14">
        <v>3</v>
      </c>
      <c r="N45" s="13">
        <v>2000</v>
      </c>
      <c r="O45" s="11" t="s">
        <v>58</v>
      </c>
      <c r="P45" s="13">
        <f t="shared" si="6"/>
        <v>280</v>
      </c>
      <c r="Q45" s="15">
        <f t="shared" si="7"/>
        <v>-0.86</v>
      </c>
      <c r="R45" s="13">
        <v>2100</v>
      </c>
      <c r="S45" s="15">
        <f t="shared" si="8"/>
        <v>-0.75380952380952382</v>
      </c>
      <c r="T45" s="17" t="s">
        <v>73</v>
      </c>
      <c r="U45" s="11" t="s">
        <v>308</v>
      </c>
      <c r="V45" s="11" t="s">
        <v>309</v>
      </c>
      <c r="W45" s="11" t="s">
        <v>101</v>
      </c>
    </row>
    <row r="46" spans="1:23" ht="24" x14ac:dyDescent="0.2">
      <c r="A46" s="5" t="s">
        <v>310</v>
      </c>
      <c r="B46" s="5" t="s">
        <v>198</v>
      </c>
      <c r="C46" s="5" t="s">
        <v>55</v>
      </c>
      <c r="D46" s="5" t="s">
        <v>266</v>
      </c>
      <c r="E46" s="5" t="s">
        <v>200</v>
      </c>
      <c r="F46" s="6"/>
      <c r="G46" s="6"/>
      <c r="H46" s="6"/>
      <c r="I46" s="6">
        <v>61</v>
      </c>
      <c r="J46" s="6">
        <v>337</v>
      </c>
      <c r="K46" s="6">
        <v>480</v>
      </c>
      <c r="L46" s="7">
        <f t="shared" si="9"/>
        <v>878</v>
      </c>
      <c r="M46" s="8">
        <v>3</v>
      </c>
      <c r="N46" s="7"/>
      <c r="O46" s="5" t="s">
        <v>66</v>
      </c>
      <c r="P46" s="7">
        <f t="shared" si="6"/>
        <v>480</v>
      </c>
      <c r="Q46" s="9"/>
      <c r="R46" s="7"/>
      <c r="S46" s="9"/>
      <c r="T46" s="16" t="s">
        <v>67</v>
      </c>
      <c r="U46" s="5" t="s">
        <v>311</v>
      </c>
      <c r="V46" s="5" t="s">
        <v>312</v>
      </c>
      <c r="W46" s="5" t="s">
        <v>313</v>
      </c>
    </row>
    <row r="47" spans="1:23" ht="24" x14ac:dyDescent="0.2">
      <c r="A47" s="11" t="s">
        <v>314</v>
      </c>
      <c r="B47" s="11" t="s">
        <v>315</v>
      </c>
      <c r="C47" s="11" t="s">
        <v>79</v>
      </c>
      <c r="D47" s="11" t="s">
        <v>316</v>
      </c>
      <c r="E47" s="11" t="s">
        <v>200</v>
      </c>
      <c r="F47" s="12"/>
      <c r="G47" s="12"/>
      <c r="H47" s="12"/>
      <c r="I47" s="12">
        <v>0</v>
      </c>
      <c r="J47" s="12">
        <v>10</v>
      </c>
      <c r="K47" s="12">
        <v>116</v>
      </c>
      <c r="L47" s="13">
        <f t="shared" si="9"/>
        <v>126</v>
      </c>
      <c r="M47" s="14">
        <v>3</v>
      </c>
      <c r="N47" s="13">
        <v>2200</v>
      </c>
      <c r="O47" s="11" t="s">
        <v>80</v>
      </c>
      <c r="P47" s="13">
        <f t="shared" si="6"/>
        <v>116</v>
      </c>
      <c r="Q47" s="15">
        <f>IF(N47="","",P47/N47-1)</f>
        <v>-0.94727272727272727</v>
      </c>
      <c r="R47" s="13">
        <v>2310</v>
      </c>
      <c r="S47" s="15">
        <f>L47/R47-1</f>
        <v>-0.94545454545454544</v>
      </c>
      <c r="T47" s="18" t="s">
        <v>317</v>
      </c>
      <c r="U47" s="11" t="s">
        <v>318</v>
      </c>
      <c r="V47" s="11" t="s">
        <v>319</v>
      </c>
      <c r="W47" s="11" t="s">
        <v>320</v>
      </c>
    </row>
    <row r="48" spans="1:23" ht="24" x14ac:dyDescent="0.2">
      <c r="A48" s="5" t="s">
        <v>321</v>
      </c>
      <c r="B48" s="5" t="s">
        <v>322</v>
      </c>
      <c r="C48" s="5" t="s">
        <v>323</v>
      </c>
      <c r="D48" s="5" t="s">
        <v>324</v>
      </c>
      <c r="E48" s="5" t="s">
        <v>325</v>
      </c>
      <c r="F48" s="6"/>
      <c r="G48" s="6"/>
      <c r="H48" s="6"/>
      <c r="I48" s="6"/>
      <c r="J48" s="6">
        <v>180</v>
      </c>
      <c r="K48" s="6">
        <v>958</v>
      </c>
      <c r="L48" s="7">
        <f>SUM(J48:K48)</f>
        <v>1138</v>
      </c>
      <c r="M48" s="8">
        <v>2</v>
      </c>
      <c r="N48" s="7">
        <v>3800</v>
      </c>
      <c r="O48" s="5" t="s">
        <v>80</v>
      </c>
      <c r="P48" s="7">
        <f t="shared" si="6"/>
        <v>958</v>
      </c>
      <c r="Q48" s="9">
        <f>IF(N48="","",P48/N48-1)</f>
        <v>-0.74789473684210528</v>
      </c>
      <c r="R48" s="7">
        <v>1710</v>
      </c>
      <c r="S48" s="9">
        <f>L48/R48-1</f>
        <v>-0.33450292397660819</v>
      </c>
      <c r="T48" s="18" t="s">
        <v>317</v>
      </c>
      <c r="U48" s="5" t="s">
        <v>326</v>
      </c>
      <c r="V48" s="5" t="s">
        <v>327</v>
      </c>
      <c r="W48" s="5" t="s">
        <v>328</v>
      </c>
    </row>
    <row r="49" spans="1:23" ht="24" x14ac:dyDescent="0.2">
      <c r="A49" s="11" t="s">
        <v>329</v>
      </c>
      <c r="B49" s="11" t="s">
        <v>205</v>
      </c>
      <c r="C49" s="11" t="s">
        <v>86</v>
      </c>
      <c r="D49" s="11" t="s">
        <v>330</v>
      </c>
      <c r="E49" s="11" t="s">
        <v>325</v>
      </c>
      <c r="F49" s="12"/>
      <c r="G49" s="12"/>
      <c r="H49" s="12"/>
      <c r="I49" s="12"/>
      <c r="J49" s="12">
        <v>10</v>
      </c>
      <c r="K49" s="12">
        <v>155</v>
      </c>
      <c r="L49" s="13">
        <f>SUM(J49:K49)</f>
        <v>165</v>
      </c>
      <c r="M49" s="14">
        <v>2</v>
      </c>
      <c r="N49" s="13">
        <v>2500</v>
      </c>
      <c r="O49" s="11" t="s">
        <v>80</v>
      </c>
      <c r="P49" s="13">
        <f t="shared" si="6"/>
        <v>155</v>
      </c>
      <c r="Q49" s="15">
        <f>IF(N49="","",P49/N49-1)</f>
        <v>-0.93799999999999994</v>
      </c>
      <c r="R49" s="13">
        <v>1125</v>
      </c>
      <c r="S49" s="15">
        <f>L49/R49-1</f>
        <v>-0.85333333333333328</v>
      </c>
      <c r="T49" s="18" t="s">
        <v>317</v>
      </c>
      <c r="U49" s="11" t="s">
        <v>331</v>
      </c>
      <c r="V49" s="11" t="s">
        <v>332</v>
      </c>
      <c r="W49" s="11" t="s">
        <v>230</v>
      </c>
    </row>
    <row r="50" spans="1:23" ht="24" x14ac:dyDescent="0.2">
      <c r="A50" s="5" t="s">
        <v>333</v>
      </c>
      <c r="B50" s="5" t="s">
        <v>198</v>
      </c>
      <c r="C50" s="5" t="s">
        <v>86</v>
      </c>
      <c r="D50" s="5" t="s">
        <v>334</v>
      </c>
      <c r="E50" s="5" t="s">
        <v>325</v>
      </c>
      <c r="F50" s="6"/>
      <c r="G50" s="6"/>
      <c r="H50" s="6"/>
      <c r="I50" s="6"/>
      <c r="J50" s="6">
        <v>9</v>
      </c>
      <c r="K50" s="6">
        <v>300</v>
      </c>
      <c r="L50" s="7">
        <f>SUM(J50:K50)</f>
        <v>309</v>
      </c>
      <c r="M50" s="8">
        <v>2</v>
      </c>
      <c r="N50" s="7">
        <v>5800</v>
      </c>
      <c r="O50" s="5" t="s">
        <v>80</v>
      </c>
      <c r="P50" s="7">
        <f t="shared" si="6"/>
        <v>300</v>
      </c>
      <c r="Q50" s="9">
        <f>IF(N50="","",P50/N50-1)</f>
        <v>-0.94827586206896552</v>
      </c>
      <c r="R50" s="7">
        <v>2610</v>
      </c>
      <c r="S50" s="9">
        <f>L50/R50-1</f>
        <v>-0.88160919540229887</v>
      </c>
      <c r="T50" s="18" t="s">
        <v>317</v>
      </c>
      <c r="U50" s="5" t="s">
        <v>335</v>
      </c>
      <c r="V50" s="5" t="s">
        <v>336</v>
      </c>
      <c r="W50" s="5" t="s">
        <v>337</v>
      </c>
    </row>
    <row r="51" spans="1:23" ht="24" x14ac:dyDescent="0.2">
      <c r="A51" s="11" t="s">
        <v>338</v>
      </c>
      <c r="B51" s="11" t="s">
        <v>171</v>
      </c>
      <c r="C51" s="11" t="s">
        <v>160</v>
      </c>
      <c r="D51" s="11" t="s">
        <v>324</v>
      </c>
      <c r="E51" s="11" t="s">
        <v>325</v>
      </c>
      <c r="F51" s="12"/>
      <c r="G51" s="12"/>
      <c r="H51" s="12"/>
      <c r="I51" s="12"/>
      <c r="J51" s="12">
        <v>419</v>
      </c>
      <c r="K51" s="12">
        <v>1443</v>
      </c>
      <c r="L51" s="13">
        <f>SUM(J51:K51)</f>
        <v>1862</v>
      </c>
      <c r="M51" s="14">
        <v>2</v>
      </c>
      <c r="N51" s="13">
        <v>3500</v>
      </c>
      <c r="O51" s="11" t="s">
        <v>80</v>
      </c>
      <c r="P51" s="13">
        <f t="shared" si="6"/>
        <v>1443</v>
      </c>
      <c r="Q51" s="15">
        <f>IF(N51="","",P51/N51-1)</f>
        <v>-0.58771428571428563</v>
      </c>
      <c r="R51" s="13">
        <v>1575</v>
      </c>
      <c r="S51" s="15">
        <f>L51/R51-1</f>
        <v>0.18222222222222229</v>
      </c>
      <c r="T51" s="18" t="s">
        <v>317</v>
      </c>
      <c r="U51" s="11" t="s">
        <v>339</v>
      </c>
      <c r="V51" s="11" t="s">
        <v>340</v>
      </c>
      <c r="W51" s="11" t="s">
        <v>341</v>
      </c>
    </row>
  </sheetData>
  <autoFilter ref="A1:W51" xr:uid="{00000000-0009-0000-0000-000002000000}"/>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8"/>
  <sheetViews>
    <sheetView showGridLines="0" zoomScaleNormal="100" workbookViewId="0"/>
  </sheetViews>
  <sheetFormatPr baseColWidth="10" defaultColWidth="8.6640625" defaultRowHeight="15" x14ac:dyDescent="0.2"/>
  <cols>
    <col min="1" max="1" width="26" customWidth="1"/>
    <col min="2" max="2" width="21" customWidth="1"/>
    <col min="3" max="3" width="15" customWidth="1"/>
    <col min="4" max="10" width="9" customWidth="1"/>
    <col min="11" max="11" width="40" customWidth="1"/>
    <col min="12" max="12" width="52" customWidth="1"/>
  </cols>
  <sheetData>
    <row r="1" spans="1:12" ht="17" x14ac:dyDescent="0.2">
      <c r="A1" s="19" t="s">
        <v>342</v>
      </c>
      <c r="B1" s="1"/>
      <c r="C1" s="1"/>
      <c r="D1" s="1"/>
      <c r="E1" s="1"/>
      <c r="F1" s="1"/>
      <c r="G1" s="1"/>
      <c r="H1" s="1"/>
      <c r="I1" s="1"/>
      <c r="J1" s="1"/>
      <c r="K1" s="1"/>
      <c r="L1" s="1"/>
    </row>
    <row r="2" spans="1:12" x14ac:dyDescent="0.2">
      <c r="A2" s="20" t="s">
        <v>343</v>
      </c>
    </row>
    <row r="4" spans="1:12" ht="30" customHeight="1" x14ac:dyDescent="0.2">
      <c r="A4" s="4" t="s">
        <v>30</v>
      </c>
      <c r="B4" s="4" t="s">
        <v>31</v>
      </c>
      <c r="C4" s="4" t="s">
        <v>344</v>
      </c>
      <c r="D4" s="4" t="s">
        <v>33</v>
      </c>
      <c r="E4" s="4" t="s">
        <v>35</v>
      </c>
      <c r="F4" s="4" t="s">
        <v>36</v>
      </c>
      <c r="G4" s="4" t="s">
        <v>37</v>
      </c>
      <c r="H4" s="4" t="s">
        <v>38</v>
      </c>
      <c r="I4" s="4" t="s">
        <v>39</v>
      </c>
      <c r="J4" s="4" t="s">
        <v>40</v>
      </c>
      <c r="K4" s="4" t="s">
        <v>345</v>
      </c>
      <c r="L4" s="4" t="s">
        <v>346</v>
      </c>
    </row>
    <row r="5" spans="1:12" ht="24" x14ac:dyDescent="0.2">
      <c r="A5" s="5" t="s">
        <v>347</v>
      </c>
      <c r="B5" s="5" t="s">
        <v>348</v>
      </c>
      <c r="C5" s="5" t="s">
        <v>349</v>
      </c>
      <c r="D5" s="5" t="s">
        <v>104</v>
      </c>
      <c r="E5" s="6">
        <v>154</v>
      </c>
      <c r="F5" s="6">
        <v>36781</v>
      </c>
      <c r="G5" s="6">
        <v>37806</v>
      </c>
      <c r="H5" s="6">
        <v>11220</v>
      </c>
      <c r="I5" s="6">
        <v>5353</v>
      </c>
      <c r="J5" s="6"/>
      <c r="K5" s="5" t="s">
        <v>350</v>
      </c>
      <c r="L5" s="5" t="s">
        <v>351</v>
      </c>
    </row>
    <row r="6" spans="1:12" x14ac:dyDescent="0.2">
      <c r="A6" s="11" t="s">
        <v>352</v>
      </c>
      <c r="B6" s="11" t="s">
        <v>353</v>
      </c>
      <c r="C6" s="11" t="s">
        <v>349</v>
      </c>
      <c r="D6" s="11" t="s">
        <v>104</v>
      </c>
      <c r="E6" s="12">
        <v>200</v>
      </c>
      <c r="F6" s="12">
        <v>17700</v>
      </c>
      <c r="G6" s="12">
        <v>18400</v>
      </c>
      <c r="H6" s="12">
        <v>6700</v>
      </c>
      <c r="I6" s="12">
        <v>3100</v>
      </c>
      <c r="J6" s="12"/>
      <c r="K6" s="11" t="s">
        <v>354</v>
      </c>
      <c r="L6" s="11" t="s">
        <v>355</v>
      </c>
    </row>
    <row r="7" spans="1:12" ht="24" x14ac:dyDescent="0.2">
      <c r="A7" s="5" t="s">
        <v>356</v>
      </c>
      <c r="B7" s="5" t="s">
        <v>243</v>
      </c>
      <c r="C7" s="5" t="s">
        <v>357</v>
      </c>
      <c r="D7" s="5" t="s">
        <v>148</v>
      </c>
      <c r="E7" s="6"/>
      <c r="F7" s="6">
        <v>76</v>
      </c>
      <c r="G7" s="6">
        <v>18933</v>
      </c>
      <c r="H7" s="6">
        <v>1279</v>
      </c>
      <c r="I7" s="6">
        <v>5716</v>
      </c>
      <c r="J7" s="6"/>
      <c r="K7" s="5" t="s">
        <v>358</v>
      </c>
      <c r="L7" s="5" t="s">
        <v>359</v>
      </c>
    </row>
    <row r="8" spans="1:12" x14ac:dyDescent="0.2">
      <c r="A8" s="11" t="s">
        <v>360</v>
      </c>
      <c r="B8" s="11" t="s">
        <v>361</v>
      </c>
      <c r="C8" s="11" t="s">
        <v>357</v>
      </c>
      <c r="D8" s="11" t="s">
        <v>35</v>
      </c>
      <c r="E8" s="12">
        <v>2800</v>
      </c>
      <c r="F8" s="12">
        <v>5600</v>
      </c>
      <c r="G8" s="12">
        <v>3900</v>
      </c>
      <c r="H8" s="12">
        <v>2184</v>
      </c>
      <c r="I8" s="12">
        <v>1799</v>
      </c>
      <c r="J8" s="12"/>
      <c r="K8" s="11" t="s">
        <v>362</v>
      </c>
      <c r="L8" s="11" t="s">
        <v>363</v>
      </c>
    </row>
  </sheetData>
  <pageMargins left="0.75" right="0.75" top="1" bottom="1" header="0.511811023622047" footer="0.511811023622047"/>
  <pageSetup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2F6360DB95CB4080837CE8C3896DF4" ma:contentTypeVersion="13" ma:contentTypeDescription="Create a new document." ma:contentTypeScope="" ma:versionID="2534adaa3748fb70b097cc978f1346d3">
  <xsd:schema xmlns:xsd="http://www.w3.org/2001/XMLSchema" xmlns:xs="http://www.w3.org/2001/XMLSchema" xmlns:p="http://schemas.microsoft.com/office/2006/metadata/properties" xmlns:ns2="16bcf534-f994-4d0a-8f95-85f676a1ebb5" xmlns:ns3="cd3274b8-d32b-4f0b-a971-15c5efa62fb1" targetNamespace="http://schemas.microsoft.com/office/2006/metadata/properties" ma:root="true" ma:fieldsID="012cc9ab0bc66ccb270c7adb6bad7377" ns2:_="" ns3:_="">
    <xsd:import namespace="16bcf534-f994-4d0a-8f95-85f676a1ebb5"/>
    <xsd:import namespace="cd3274b8-d32b-4f0b-a971-15c5efa62f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cf534-f994-4d0a-8f95-85f676a1eb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7a66e3-4b5b-4f9e-a09d-64543cd400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3274b8-d32b-4f0b-a971-15c5efa62fb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3ff84d3-bdd1-4952-b004-e8867141ae99}" ma:internalName="TaxCatchAll" ma:showField="CatchAllData" ma:web="cd3274b8-d32b-4f0b-a971-15c5efa62f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cf534-f994-4d0a-8f95-85f676a1ebb5">
      <Terms xmlns="http://schemas.microsoft.com/office/infopath/2007/PartnerControls"/>
    </lcf76f155ced4ddcb4097134ff3c332f>
    <TaxCatchAll xmlns="cd3274b8-d32b-4f0b-a971-15c5efa62fb1" xsi:nil="true"/>
  </documentManagement>
</p:properties>
</file>

<file path=customXml/itemProps1.xml><?xml version="1.0" encoding="utf-8"?>
<ds:datastoreItem xmlns:ds="http://schemas.openxmlformats.org/officeDocument/2006/customXml" ds:itemID="{9381CC41-638D-447C-A7F6-96E94F998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cf534-f994-4d0a-8f95-85f676a1ebb5"/>
    <ds:schemaRef ds:uri="cd3274b8-d32b-4f0b-a971-15c5efa62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7F5231-8A52-42A1-A46B-BE424ADBB64A}">
  <ds:schemaRefs>
    <ds:schemaRef ds:uri="http://schemas.microsoft.com/sharepoint/v3/contenttype/forms"/>
  </ds:schemaRefs>
</ds:datastoreItem>
</file>

<file path=customXml/itemProps3.xml><?xml version="1.0" encoding="utf-8"?>
<ds:datastoreItem xmlns:ds="http://schemas.openxmlformats.org/officeDocument/2006/customXml" ds:itemID="{AC6804DC-4E4F-4191-9BE9-AAB276054EF8}">
  <ds:schemaRefs>
    <ds:schemaRef ds:uri="http://schemas.microsoft.com/office/infopath/2007/PartnerControls"/>
    <ds:schemaRef ds:uri="http://www.w3.org/XML/1998/namespace"/>
    <ds:schemaRef ds:uri="cd3274b8-d32b-4f0b-a971-15c5efa62fb1"/>
    <ds:schemaRef ds:uri="http://purl.org/dc/terms/"/>
    <ds:schemaRef ds:uri="http://purl.org/dc/elements/1.1/"/>
    <ds:schemaRef ds:uri="http://schemas.openxmlformats.org/package/2006/metadata/core-properties"/>
    <ds:schemaRef ds:uri="http://schemas.microsoft.com/office/2006/documentManagement/types"/>
    <ds:schemaRef ds:uri="16bcf534-f994-4d0a-8f95-85f676a1ebb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At a glance</vt:lpstr>
      <vt:lpstr>Projection vs reality</vt:lpstr>
      <vt:lpstr>COVID (ring-fenced)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Pieter Vanderbeeken</cp:lastModifiedBy>
  <cp:revision>0</cp:revision>
  <dcterms:created xsi:type="dcterms:W3CDTF">2026-06-03T12:51:24Z</dcterms:created>
  <dcterms:modified xsi:type="dcterms:W3CDTF">2026-06-23T09:50:30Z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0x010100E02F6360DB95CB4080837CE8C3896DF4</vt:lpwstr>
  </property>
</Properties>
</file>